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10035" activeTab="0"/>
  </bookViews>
  <sheets>
    <sheet name="Stats" sheetId="1" r:id="rId1"/>
  </sheets>
  <externalReferences>
    <externalReference r:id="rId4"/>
    <externalReference r:id="rId5"/>
  </externalReferences>
  <definedNames>
    <definedName name="Champ">'Stats'!$D$28:$D$35,'Stats'!$L$28:$L$35,'Stats'!$T$28:$T$35,'Stats'!$D$56:$D$63,'Stats'!$L$56:$L$63,'Stats'!$T$56:$T$63,'Stats'!$D$85:$D$92,'Stats'!$L$85:$L$92,'Stats'!$T$85:$T$92,'Stats'!$D$116:$D$123,'Stats'!$L$116:$L$123,'Stats'!$T$116:$T$123,'Stats'!$D$142:$D$149</definedName>
    <definedName name="Headings">'Stats'!#REF!,'Stats'!#REF!,'Stats'!#REF!,'Stats'!$J$20,'Stats'!$J$27,'Stats'!$J$36,'Stats'!$R$20,'Stats'!$R$27,'Stats'!$R$36,'Stats'!#REF!,'Stats'!#REF!,'Stats'!#REF!,'Stats'!$J$48,'Stats'!$J$55,'Stats'!$J$64,'Stats'!$R$48,'Stats'!$R$55,'Stats'!$R$64,'Stats'!#REF!,'Stats'!#REF!,'Stats'!#REF!,'Stats'!$J$77,'Stats'!$J$84,'Stats'!$J$93,'Stats'!$R$77,'Stats'!$R$84,'Stats'!$R$93,'Stats'!#REF!,'Stats'!#REF!,'Stats'!#REF!,'Stats'!$J$108,'Stats'!$J$115,'Stats'!$J$124,'Stats'!$R$108,'Stats'!$R$115,'Stats'!$R$124,'Stats'!#REF!,'Stats'!#REF!</definedName>
    <definedName name="names">'Stats'!$B$18,'Stats'!$J$18,'Stats'!$R$18,'Stats'!$R$46,'Stats'!$J$46,'Stats'!$B$46,'Stats'!$B$75,'Stats'!$J$75,'Stats'!$R$75,'Stats'!$R$106,'Stats'!$J$106,'Stats'!$B$106,'Stats'!$B$132</definedName>
    <definedName name="Rankings">'Stats'!$C$28:$G$35,'Stats'!$I$28:$O$35,'Stats'!$Q$28:$W$35,'Stats'!$C$56:$G$63,'Stats'!$I$56:$O$63,'Stats'!$Q$56:$W$63,'Stats'!$C$85:$G$92,'Stats'!$I$85:$O$92,'Stats'!$Q$86:$W$92,'Stats'!$Q$85:$W$85,'Stats'!$C$116:$G$123,'Stats'!$I$116:$O$123,'Stats'!$Q$116:$W$123,'Stats'!$C$142:$G$149</definedName>
    <definedName name="TT_header">'Stats'!$B$41,'Stats'!$J$41,'Stats'!$R$41,'Stats'!$B$70,'Stats'!$J$70,'Stats'!$R$70,'Stats'!$B$101,'Stats'!$J$101,'Stats'!$R$101,'Stats'!$B$127,'Stats'!$J$127,'Stats'!$R$127,'Stats'!$B$154</definedName>
  </definedNames>
  <calcPr fullCalcOnLoad="1"/>
</workbook>
</file>

<file path=xl/sharedStrings.xml><?xml version="1.0" encoding="utf-8"?>
<sst xmlns="http://schemas.openxmlformats.org/spreadsheetml/2006/main" count="360" uniqueCount="52">
  <si>
    <t>Fight Stats</t>
  </si>
  <si>
    <t xml:space="preserve">Won: </t>
  </si>
  <si>
    <t xml:space="preserve">Lost: </t>
  </si>
  <si>
    <t xml:space="preserve">Total: </t>
  </si>
  <si>
    <t xml:space="preserve">Win Ratio: </t>
  </si>
  <si>
    <t>Rankings</t>
  </si>
  <si>
    <t xml:space="preserve">Win/Lose Diff: </t>
  </si>
  <si>
    <t>Total Fights Won:</t>
  </si>
  <si>
    <t>Total Fights Lost:</t>
  </si>
  <si>
    <t>Total Fights:</t>
  </si>
  <si>
    <t>Overall Win Ratio:</t>
  </si>
  <si>
    <t>Win/Lose Diff:</t>
  </si>
  <si>
    <t>Stable Stats</t>
  </si>
  <si>
    <t xml:space="preserve"> x Champion</t>
  </si>
  <si>
    <t>Championships</t>
  </si>
  <si>
    <t>Won</t>
  </si>
  <si>
    <t>Lost</t>
  </si>
  <si>
    <t xml:space="preserve"> Average Fights Per Day</t>
  </si>
  <si>
    <t>Avg Fights\Day:</t>
  </si>
  <si>
    <t>Manager:</t>
  </si>
  <si>
    <t>Draw</t>
  </si>
  <si>
    <t>Total Matches</t>
  </si>
  <si>
    <t>Position</t>
  </si>
  <si>
    <t>Updated: (GMT)</t>
  </si>
  <si>
    <t>Wrestler</t>
  </si>
  <si>
    <t>Movement</t>
  </si>
  <si>
    <t>FaceBook Rankings</t>
  </si>
  <si>
    <t xml:space="preserve">Manager:  </t>
  </si>
  <si>
    <t xml:space="preserve">Avg Fights\Day: </t>
  </si>
  <si>
    <t>Win Ratio</t>
  </si>
  <si>
    <t>Name</t>
  </si>
  <si>
    <t>Avg fights</t>
  </si>
  <si>
    <t>FB Position</t>
  </si>
  <si>
    <t>movement</t>
  </si>
  <si>
    <t>win/loss dif</t>
  </si>
  <si>
    <t>win ratio</t>
  </si>
  <si>
    <t>Wrestler count</t>
  </si>
  <si>
    <t>Facebook pos</t>
  </si>
  <si>
    <t>average fights</t>
  </si>
  <si>
    <t>win/loss</t>
  </si>
  <si>
    <t>win/loss %</t>
  </si>
  <si>
    <t>Total</t>
  </si>
  <si>
    <t>Stable Fights</t>
  </si>
  <si>
    <t>Win%</t>
  </si>
  <si>
    <t>Stable wins</t>
  </si>
  <si>
    <t>Tag Partner:</t>
  </si>
  <si>
    <t>% Win</t>
  </si>
  <si>
    <t>Tag Teams</t>
  </si>
  <si>
    <t>Team Name</t>
  </si>
  <si>
    <t>Win %</t>
  </si>
  <si>
    <t>Tag Team</t>
  </si>
  <si>
    <t>Win/Lose Difference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</si>
</sst>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&quot;%&quot;"/>
    <numFmt numFmtId="177" formatCode="0.000000"/>
    <numFmt numFmtId="178" formatCode="0.0000000"/>
    <numFmt numFmtId="179" formatCode="0.00000"/>
    <numFmt numFmtId="180" formatCode="0.0000"/>
    <numFmt numFmtId="181" formatCode="0.000"/>
    <numFmt numFmtId="182" formatCode="0.0"/>
    <numFmt numFmtId="183" formatCode="\+#0;[Red]\-#0"/>
    <numFmt numFmtId="184" formatCode="\+\(#0\);[Red]\-\(#0\)"/>
    <numFmt numFmtId="185" formatCode="\(\+#0\);[Red]\(\-#0\)"/>
    <numFmt numFmtId="186" formatCode="\(\+##0\);[Red]\(\-##0\)"/>
    <numFmt numFmtId="187" formatCode="\+#0;\-#0"/>
    <numFmt numFmtId="188" formatCode="[$-809]dd\ mmmm\ yyyy"/>
    <numFmt numFmtId="189" formatCode="_-* #,##0.0_-;\-* #,##0.0_-;_-* &quot;-&quot;??_-;_-@_-"/>
    <numFmt numFmtId="190" formatCode="_-* #,##0_-;\-* #,##0_-;_-* &quot;-&quot;??_-;_-@_-"/>
    <numFmt numFmtId="191" formatCode="_-* #,##0.000_-;\-* #,##0.000_-;_-* &quot;-&quot;??_-;_-@_-"/>
    <numFmt numFmtId="192" formatCode="0.00000000"/>
    <numFmt numFmtId="193" formatCode="0.000000000"/>
    <numFmt numFmtId="194" formatCode="0.0%"/>
    <numFmt numFmtId="195" formatCode="0_ ;[Red]\-0\ 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0.000000000000000000"/>
    <numFmt numFmtId="205" formatCode="0.0000000000000000000"/>
    <numFmt numFmtId="206" formatCode="0.00000000000000000000"/>
    <numFmt numFmtId="207" formatCode="0.000000000000000000000"/>
    <numFmt numFmtId="208" formatCode="0.0000000000000000000000"/>
    <numFmt numFmtId="209" formatCode="0.00000000000000000000000"/>
    <numFmt numFmtId="210" formatCode="0.000000000000000000000000"/>
    <numFmt numFmtId="211" formatCode="0.0000000000000000000000000"/>
    <numFmt numFmtId="212" formatCode="0.00_ ;[Red]\-0.00\ "/>
    <numFmt numFmtId="213" formatCode="0.0_ ;[Red]\-0.0\ "/>
    <numFmt numFmtId="214" formatCode="\+0.0_ ;[Red]\-0.0\ "/>
    <numFmt numFmtId="215" formatCode="\+0.00_ ;[Red]\-0.00\ "/>
    <numFmt numFmtId="216" formatCode="0.00&quot;%&quot;"/>
    <numFmt numFmtId="217" formatCode="0.000&quot;%&quot;"/>
    <numFmt numFmtId="218" formatCode="dd/mm/yy;@"/>
    <numFmt numFmtId="219" formatCode="0.000%"/>
    <numFmt numFmtId="220" formatCode="dd/mm/yy\ hh:mm"/>
    <numFmt numFmtId="221" formatCode="dd/mm/yy"/>
    <numFmt numFmtId="222" formatCode="dd/mm/yyyy;@"/>
    <numFmt numFmtId="223" formatCode="#,##0_ ;[Red]\-#,##0\ "/>
    <numFmt numFmtId="224" formatCode="\+0_ ;[Red]\-0\ 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14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i/>
      <sz val="14"/>
      <color indexed="9"/>
      <name val="Arial Black"/>
      <family val="2"/>
    </font>
    <font>
      <i/>
      <sz val="8"/>
      <color indexed="9"/>
      <name val="Arial"/>
      <family val="2"/>
    </font>
    <font>
      <u val="single"/>
      <sz val="10"/>
      <color indexed="9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1"/>
      <color indexed="9"/>
      <name val="Arial"/>
      <family val="2"/>
    </font>
    <font>
      <b/>
      <i/>
      <sz val="18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Arial"/>
      <family val="2"/>
    </font>
    <font>
      <u val="single"/>
      <sz val="8"/>
      <color indexed="9"/>
      <name val="Arial"/>
      <family val="2"/>
    </font>
    <font>
      <u val="single"/>
      <sz val="9"/>
      <color indexed="9"/>
      <name val="Arial"/>
      <family val="2"/>
    </font>
    <font>
      <b/>
      <i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i/>
      <sz val="12"/>
      <color indexed="9"/>
      <name val="Arial Black"/>
      <family val="2"/>
    </font>
    <font>
      <b/>
      <i/>
      <sz val="18"/>
      <color indexed="16"/>
      <name val="Arial"/>
      <family val="2"/>
    </font>
    <font>
      <sz val="8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10"/>
      <name val="Arial"/>
      <family val="2"/>
    </font>
    <font>
      <b/>
      <i/>
      <sz val="10"/>
      <color indexed="51"/>
      <name val="Arial"/>
      <family val="2"/>
    </font>
    <font>
      <sz val="8"/>
      <color indexed="10"/>
      <name val="Arial"/>
      <family val="2"/>
    </font>
    <font>
      <b/>
      <i/>
      <sz val="10"/>
      <color indexed="60"/>
      <name val="Arial"/>
      <family val="2"/>
    </font>
    <font>
      <sz val="10"/>
      <color indexed="9"/>
      <name val="Arial Black"/>
      <family val="2"/>
    </font>
    <font>
      <b/>
      <sz val="10"/>
      <color indexed="46"/>
      <name val="Arial"/>
      <family val="2"/>
    </font>
    <font>
      <i/>
      <sz val="10"/>
      <color indexed="9"/>
      <name val="Arial Black"/>
      <family val="2"/>
    </font>
    <font>
      <i/>
      <sz val="10"/>
      <color indexed="8"/>
      <name val="Arial Black"/>
      <family val="2"/>
    </font>
    <font>
      <b/>
      <i/>
      <sz val="8"/>
      <color indexed="11"/>
      <name val="Arial"/>
      <family val="2"/>
    </font>
    <font>
      <b/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>
        <color theme="0" tint="-0.149959996342659"/>
      </top>
      <bottom>
        <color indexed="63"/>
      </bottom>
    </border>
    <border>
      <left>
        <color indexed="63"/>
      </left>
      <right style="medium">
        <color theme="0" tint="-0.149959996342659"/>
      </right>
      <top style="medium">
        <color theme="0" tint="-0.149959996342659"/>
      </top>
      <bottom>
        <color indexed="63"/>
      </bottom>
    </border>
    <border>
      <left>
        <color indexed="63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theme="0" tint="-0.149959996342659"/>
      </bottom>
    </border>
    <border>
      <left>
        <color indexed="63"/>
      </left>
      <right style="medium">
        <color theme="0" tint="-0.149959996342659"/>
      </right>
      <top style="thin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>
        <color indexed="63"/>
      </right>
      <top style="medium">
        <color theme="0" tint="-0.149959996342659"/>
      </top>
      <bottom>
        <color indexed="63"/>
      </bottom>
    </border>
    <border>
      <left style="medium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>
        <color indexed="63"/>
      </right>
      <top style="thin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>
        <color indexed="63"/>
      </right>
      <top style="medium">
        <color theme="0" tint="-0.149959996342659"/>
      </top>
      <bottom style="medium">
        <color theme="0" tint="-0.149959996342659"/>
      </bottom>
    </border>
    <border>
      <left>
        <color indexed="63"/>
      </left>
      <right>
        <color indexed="63"/>
      </right>
      <top style="medium">
        <color theme="0" tint="-0.149959996342659"/>
      </top>
      <bottom style="medium">
        <color theme="0" tint="-0.149959996342659"/>
      </bottom>
    </border>
    <border>
      <left>
        <color indexed="63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center" vertical="center"/>
    </xf>
    <xf numFmtId="187" fontId="6" fillId="33" borderId="0" xfId="0" applyNumberFormat="1" applyFont="1" applyFill="1" applyAlignment="1">
      <alignment horizontal="left"/>
    </xf>
    <xf numFmtId="0" fontId="9" fillId="33" borderId="0" xfId="53" applyFont="1" applyFill="1" applyBorder="1" applyAlignment="1" applyProtection="1">
      <alignment vertical="center"/>
      <protection/>
    </xf>
    <xf numFmtId="0" fontId="10" fillId="33" borderId="0" xfId="0" applyFont="1" applyFill="1" applyAlignment="1">
      <alignment/>
    </xf>
    <xf numFmtId="187" fontId="6" fillId="33" borderId="0" xfId="0" applyNumberFormat="1" applyFont="1" applyFill="1" applyAlignment="1">
      <alignment horizontal="right"/>
    </xf>
    <xf numFmtId="187" fontId="6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2" fillId="33" borderId="0" xfId="0" applyFont="1" applyFill="1" applyBorder="1" applyAlignment="1">
      <alignment vertical="center"/>
    </xf>
    <xf numFmtId="187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left"/>
    </xf>
    <xf numFmtId="195" fontId="10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left"/>
    </xf>
    <xf numFmtId="9" fontId="6" fillId="33" borderId="0" xfId="59" applyNumberFormat="1" applyFont="1" applyFill="1" applyAlignment="1">
      <alignment horizontal="left" vertical="center"/>
    </xf>
    <xf numFmtId="187" fontId="15" fillId="33" borderId="0" xfId="0" applyNumberFormat="1" applyFont="1" applyFill="1" applyAlignment="1">
      <alignment vertical="top"/>
    </xf>
    <xf numFmtId="0" fontId="15" fillId="33" borderId="0" xfId="0" applyFont="1" applyFill="1" applyAlignment="1" quotePrefix="1">
      <alignment vertical="center" wrapText="1"/>
    </xf>
    <xf numFmtId="0" fontId="15" fillId="33" borderId="0" xfId="0" applyFont="1" applyFill="1" applyAlignment="1" quotePrefix="1">
      <alignment vertical="center" wrapText="1"/>
    </xf>
    <xf numFmtId="0" fontId="16" fillId="33" borderId="0" xfId="0" applyFont="1" applyFill="1" applyAlignment="1">
      <alignment vertical="center"/>
    </xf>
    <xf numFmtId="0" fontId="14" fillId="33" borderId="0" xfId="0" applyNumberFormat="1" applyFont="1" applyFill="1" applyAlignment="1">
      <alignment vertical="center"/>
    </xf>
    <xf numFmtId="0" fontId="16" fillId="33" borderId="0" xfId="0" applyFont="1" applyFill="1" applyAlignment="1">
      <alignment vertical="center"/>
    </xf>
    <xf numFmtId="187" fontId="17" fillId="33" borderId="0" xfId="0" applyNumberFormat="1" applyFont="1" applyFill="1" applyAlignment="1">
      <alignment vertical="center" wrapText="1"/>
    </xf>
    <xf numFmtId="187" fontId="16" fillId="33" borderId="0" xfId="0" applyNumberFormat="1" applyFont="1" applyFill="1" applyAlignment="1">
      <alignment horizontal="right" vertical="center"/>
    </xf>
    <xf numFmtId="0" fontId="16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1" fontId="4" fillId="33" borderId="0" xfId="0" applyNumberFormat="1" applyFont="1" applyFill="1" applyAlignment="1">
      <alignment horizontal="center" vertical="center"/>
    </xf>
    <xf numFmtId="187" fontId="17" fillId="33" borderId="0" xfId="0" applyNumberFormat="1" applyFont="1" applyFill="1" applyAlignment="1">
      <alignment vertical="top" wrapText="1"/>
    </xf>
    <xf numFmtId="187" fontId="17" fillId="33" borderId="0" xfId="0" applyNumberFormat="1" applyFont="1" applyFill="1" applyAlignment="1">
      <alignment horizontal="center" vertical="top" wrapText="1"/>
    </xf>
    <xf numFmtId="187" fontId="17" fillId="33" borderId="0" xfId="0" applyNumberFormat="1" applyFont="1" applyFill="1" applyAlignment="1">
      <alignment vertical="center" wrapText="1"/>
    </xf>
    <xf numFmtId="187" fontId="18" fillId="33" borderId="0" xfId="0" applyNumberFormat="1" applyFont="1" applyFill="1" applyAlignment="1">
      <alignment horizontal="right"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195" fontId="4" fillId="33" borderId="0" xfId="0" applyNumberFormat="1" applyFont="1" applyFill="1" applyAlignment="1">
      <alignment horizontal="center" vertical="center"/>
    </xf>
    <xf numFmtId="195" fontId="4" fillId="33" borderId="0" xfId="0" applyNumberFormat="1" applyFont="1" applyFill="1" applyAlignment="1">
      <alignment horizontal="center" vertical="center"/>
    </xf>
    <xf numFmtId="195" fontId="4" fillId="33" borderId="0" xfId="0" applyNumberFormat="1" applyFont="1" applyFill="1" applyAlignment="1">
      <alignment vertical="center"/>
    </xf>
    <xf numFmtId="212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" fontId="10" fillId="33" borderId="0" xfId="0" applyNumberFormat="1" applyFont="1" applyFill="1" applyAlignment="1">
      <alignment horizontal="center" vertical="center"/>
    </xf>
    <xf numFmtId="187" fontId="10" fillId="33" borderId="0" xfId="0" applyNumberFormat="1" applyFont="1" applyFill="1" applyAlignment="1">
      <alignment vertical="center"/>
    </xf>
    <xf numFmtId="0" fontId="1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1" fontId="6" fillId="33" borderId="0" xfId="0" applyNumberFormat="1" applyFont="1" applyFill="1" applyAlignment="1">
      <alignment horizontal="left"/>
    </xf>
    <xf numFmtId="183" fontId="6" fillId="33" borderId="0" xfId="0" applyNumberFormat="1" applyFont="1" applyFill="1" applyAlignment="1">
      <alignment/>
    </xf>
    <xf numFmtId="195" fontId="6" fillId="33" borderId="0" xfId="0" applyNumberFormat="1" applyFont="1" applyFill="1" applyAlignment="1">
      <alignment/>
    </xf>
    <xf numFmtId="176" fontId="6" fillId="33" borderId="0" xfId="0" applyNumberFormat="1" applyFont="1" applyFill="1" applyAlignment="1">
      <alignment/>
    </xf>
    <xf numFmtId="0" fontId="6" fillId="33" borderId="0" xfId="0" applyFont="1" applyFill="1" applyAlignment="1">
      <alignment vertical="center"/>
    </xf>
    <xf numFmtId="183" fontId="6" fillId="33" borderId="0" xfId="0" applyNumberFormat="1" applyFont="1" applyFill="1" applyAlignment="1">
      <alignment horizontal="left" vertical="center"/>
    </xf>
    <xf numFmtId="1" fontId="6" fillId="33" borderId="0" xfId="0" applyNumberFormat="1" applyFont="1" applyFill="1" applyAlignment="1">
      <alignment horizontal="center" vertical="center"/>
    </xf>
    <xf numFmtId="183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right" vertical="center"/>
    </xf>
    <xf numFmtId="0" fontId="21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224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1" fontId="5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right" vertical="center"/>
    </xf>
    <xf numFmtId="1" fontId="6" fillId="33" borderId="0" xfId="0" applyNumberFormat="1" applyFont="1" applyFill="1" applyAlignment="1">
      <alignment horizontal="center"/>
    </xf>
    <xf numFmtId="0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183" fontId="6" fillId="33" borderId="0" xfId="0" applyNumberFormat="1" applyFont="1" applyFill="1" applyAlignment="1">
      <alignment/>
    </xf>
    <xf numFmtId="195" fontId="6" fillId="33" borderId="0" xfId="0" applyNumberFormat="1" applyFont="1" applyFill="1" applyAlignment="1">
      <alignment/>
    </xf>
    <xf numFmtId="176" fontId="6" fillId="33" borderId="0" xfId="0" applyNumberFormat="1" applyFont="1" applyFill="1" applyAlignment="1">
      <alignment/>
    </xf>
    <xf numFmtId="0" fontId="10" fillId="33" borderId="0" xfId="0" applyFont="1" applyFill="1" applyAlignment="1">
      <alignment horizontal="left"/>
    </xf>
    <xf numFmtId="1" fontId="10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/>
    </xf>
    <xf numFmtId="0" fontId="22" fillId="33" borderId="0" xfId="53" applyFont="1" applyFill="1" applyAlignment="1" applyProtection="1">
      <alignment wrapText="1"/>
      <protection/>
    </xf>
    <xf numFmtId="9" fontId="6" fillId="33" borderId="0" xfId="59" applyFont="1" applyFill="1" applyAlignment="1">
      <alignment/>
    </xf>
    <xf numFmtId="0" fontId="22" fillId="33" borderId="0" xfId="53" applyFont="1" applyFill="1" applyAlignment="1" applyProtection="1">
      <alignment horizontal="center" wrapText="1"/>
      <protection/>
    </xf>
    <xf numFmtId="0" fontId="18" fillId="33" borderId="0" xfId="0" applyFont="1" applyFill="1" applyBorder="1" applyAlignment="1">
      <alignment/>
    </xf>
    <xf numFmtId="0" fontId="22" fillId="33" borderId="0" xfId="53" applyFont="1" applyFill="1" applyAlignment="1" applyProtection="1">
      <alignment horizontal="center" wrapText="1"/>
      <protection/>
    </xf>
    <xf numFmtId="0" fontId="23" fillId="33" borderId="0" xfId="53" applyFont="1" applyFill="1" applyAlignment="1" applyProtection="1">
      <alignment vertical="top" wrapText="1"/>
      <protection/>
    </xf>
    <xf numFmtId="0" fontId="23" fillId="33" borderId="0" xfId="53" applyFont="1" applyFill="1" applyAlignment="1" applyProtection="1">
      <alignment horizontal="center" vertical="top" wrapText="1"/>
      <protection/>
    </xf>
    <xf numFmtId="0" fontId="9" fillId="33" borderId="0" xfId="53" applyFont="1" applyFill="1" applyAlignment="1" applyProtection="1">
      <alignment wrapText="1"/>
      <protection/>
    </xf>
    <xf numFmtId="0" fontId="24" fillId="33" borderId="0" xfId="0" applyFont="1" applyFill="1" applyAlignment="1">
      <alignment horizontal="center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left" vertical="center"/>
    </xf>
    <xf numFmtId="0" fontId="6" fillId="33" borderId="0" xfId="0" applyFont="1" applyFill="1" applyAlignment="1" quotePrefix="1">
      <alignment horizontal="left"/>
    </xf>
    <xf numFmtId="0" fontId="20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vertical="center"/>
    </xf>
    <xf numFmtId="1" fontId="6" fillId="33" borderId="0" xfId="0" applyNumberFormat="1" applyFont="1" applyFill="1" applyAlignment="1">
      <alignment horizontal="left"/>
    </xf>
    <xf numFmtId="183" fontId="6" fillId="33" borderId="0" xfId="0" applyNumberFormat="1" applyFont="1" applyFill="1" applyAlignment="1">
      <alignment horizontal="center"/>
    </xf>
    <xf numFmtId="14" fontId="18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22" fillId="33" borderId="0" xfId="53" applyFont="1" applyFill="1" applyBorder="1" applyAlignment="1" applyProtection="1">
      <alignment horizontal="center" wrapText="1"/>
      <protection/>
    </xf>
    <xf numFmtId="0" fontId="6" fillId="33" borderId="0" xfId="0" applyFont="1" applyFill="1" applyAlignment="1" quotePrefix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14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1" fontId="6" fillId="33" borderId="0" xfId="0" applyNumberFormat="1" applyFont="1" applyFill="1" applyBorder="1" applyAlignment="1">
      <alignment horizontal="center" vertical="center"/>
    </xf>
    <xf numFmtId="176" fontId="6" fillId="33" borderId="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187" fontId="6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4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 horizontal="center" vertical="center"/>
    </xf>
    <xf numFmtId="187" fontId="6" fillId="33" borderId="0" xfId="0" applyNumberFormat="1" applyFont="1" applyFill="1" applyAlignment="1">
      <alignment horizontal="left" vertical="center"/>
    </xf>
    <xf numFmtId="0" fontId="14" fillId="33" borderId="0" xfId="0" applyFont="1" applyFill="1" applyAlignment="1">
      <alignment horizontal="left" vertical="center"/>
    </xf>
    <xf numFmtId="187" fontId="14" fillId="33" borderId="0" xfId="0" applyNumberFormat="1" applyFont="1" applyFill="1" applyAlignment="1">
      <alignment horizontal="left" vertical="center"/>
    </xf>
    <xf numFmtId="194" fontId="6" fillId="33" borderId="0" xfId="0" applyNumberFormat="1" applyFont="1" applyFill="1" applyAlignment="1">
      <alignment vertical="center"/>
    </xf>
    <xf numFmtId="0" fontId="10" fillId="33" borderId="0" xfId="0" applyFont="1" applyFill="1" applyBorder="1" applyAlignment="1">
      <alignment/>
    </xf>
    <xf numFmtId="187" fontId="6" fillId="33" borderId="0" xfId="0" applyNumberFormat="1" applyFont="1" applyFill="1" applyBorder="1" applyAlignment="1">
      <alignment horizontal="right"/>
    </xf>
    <xf numFmtId="187" fontId="6" fillId="33" borderId="0" xfId="0" applyNumberFormat="1" applyFont="1" applyFill="1" applyBorder="1" applyAlignment="1">
      <alignment horizontal="center"/>
    </xf>
    <xf numFmtId="187" fontId="6" fillId="33" borderId="0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220" fontId="10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left"/>
    </xf>
    <xf numFmtId="0" fontId="12" fillId="34" borderId="0" xfId="0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0" fillId="33" borderId="0" xfId="0" applyFont="1" applyFill="1" applyAlignment="1">
      <alignment/>
    </xf>
    <xf numFmtId="176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Border="1" applyAlignment="1">
      <alignment/>
    </xf>
    <xf numFmtId="9" fontId="6" fillId="33" borderId="0" xfId="59" applyFont="1" applyFill="1" applyAlignment="1">
      <alignment/>
    </xf>
    <xf numFmtId="9" fontId="6" fillId="33" borderId="0" xfId="59" applyFont="1" applyFill="1" applyAlignment="1">
      <alignment/>
    </xf>
    <xf numFmtId="1" fontId="29" fillId="33" borderId="0" xfId="0" applyNumberFormat="1" applyFont="1" applyFill="1" applyBorder="1" applyAlignment="1">
      <alignment horizontal="center" vertical="center"/>
    </xf>
    <xf numFmtId="183" fontId="29" fillId="33" borderId="0" xfId="0" applyNumberFormat="1" applyFont="1" applyFill="1" applyBorder="1" applyAlignment="1">
      <alignment horizontal="left" vertical="center"/>
    </xf>
    <xf numFmtId="195" fontId="29" fillId="33" borderId="0" xfId="0" applyNumberFormat="1" applyFont="1" applyFill="1" applyAlignment="1">
      <alignment horizontal="center"/>
    </xf>
    <xf numFmtId="0" fontId="6" fillId="33" borderId="0" xfId="0" applyFont="1" applyFill="1" applyAlignment="1" quotePrefix="1">
      <alignment horizontal="center"/>
    </xf>
    <xf numFmtId="183" fontId="29" fillId="33" borderId="0" xfId="0" applyNumberFormat="1" applyFont="1" applyFill="1" applyBorder="1" applyAlignment="1">
      <alignment horizontal="center" vertical="center"/>
    </xf>
    <xf numFmtId="176" fontId="29" fillId="33" borderId="0" xfId="0" applyNumberFormat="1" applyFont="1" applyFill="1" applyBorder="1" applyAlignment="1">
      <alignment vertical="center"/>
    </xf>
    <xf numFmtId="0" fontId="6" fillId="33" borderId="0" xfId="53" applyFont="1" applyFill="1" applyAlignment="1" applyProtection="1">
      <alignment horizontal="center" wrapText="1"/>
      <protection/>
    </xf>
    <xf numFmtId="176" fontId="33" fillId="33" borderId="0" xfId="0" applyNumberFormat="1" applyFont="1" applyFill="1" applyAlignment="1">
      <alignment horizontal="center"/>
    </xf>
    <xf numFmtId="194" fontId="33" fillId="33" borderId="0" xfId="0" applyNumberFormat="1" applyFont="1" applyFill="1" applyAlignment="1">
      <alignment horizontal="center"/>
    </xf>
    <xf numFmtId="0" fontId="34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9" fontId="6" fillId="33" borderId="0" xfId="59" applyFont="1" applyFill="1" applyAlignment="1">
      <alignment vertical="center"/>
    </xf>
    <xf numFmtId="0" fontId="3" fillId="33" borderId="0" xfId="0" applyFont="1" applyFill="1" applyAlignment="1">
      <alignment vertical="center"/>
    </xf>
    <xf numFmtId="194" fontId="10" fillId="33" borderId="0" xfId="59" applyNumberFormat="1" applyFont="1" applyFill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13" fillId="33" borderId="0" xfId="0" applyFont="1" applyFill="1" applyAlignment="1">
      <alignment vertical="center"/>
    </xf>
    <xf numFmtId="194" fontId="29" fillId="33" borderId="0" xfId="59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/>
    </xf>
    <xf numFmtId="0" fontId="39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2" fillId="33" borderId="0" xfId="53" applyFont="1" applyFill="1" applyBorder="1" applyAlignment="1" applyProtection="1">
      <alignment horizontal="center" wrapText="1"/>
      <protection/>
    </xf>
    <xf numFmtId="0" fontId="6" fillId="33" borderId="0" xfId="0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194" fontId="29" fillId="33" borderId="0" xfId="59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 vertical="top"/>
    </xf>
    <xf numFmtId="0" fontId="6" fillId="33" borderId="0" xfId="0" applyFont="1" applyFill="1" applyAlignment="1">
      <alignment horizontal="right" vertical="top"/>
    </xf>
    <xf numFmtId="0" fontId="39" fillId="33" borderId="0" xfId="0" applyFont="1" applyFill="1" applyAlignment="1">
      <alignment horizontal="center" vertical="top"/>
    </xf>
    <xf numFmtId="0" fontId="40" fillId="33" borderId="0" xfId="0" applyFont="1" applyFill="1" applyAlignment="1">
      <alignment horizontal="center" vertical="top"/>
    </xf>
    <xf numFmtId="0" fontId="19" fillId="33" borderId="0" xfId="0" applyFont="1" applyFill="1" applyAlignment="1">
      <alignment horizontal="center" vertical="top"/>
    </xf>
    <xf numFmtId="194" fontId="29" fillId="33" borderId="0" xfId="59" applyNumberFormat="1" applyFont="1" applyFill="1" applyBorder="1" applyAlignment="1">
      <alignment horizontal="center" vertical="top"/>
    </xf>
    <xf numFmtId="9" fontId="6" fillId="33" borderId="0" xfId="59" applyFont="1" applyFill="1" applyAlignment="1">
      <alignment horizontal="center" vertical="top"/>
    </xf>
    <xf numFmtId="0" fontId="6" fillId="33" borderId="0" xfId="0" applyFont="1" applyFill="1" applyAlignment="1">
      <alignment horizontal="left" vertical="top"/>
    </xf>
    <xf numFmtId="183" fontId="6" fillId="33" borderId="0" xfId="0" applyNumberFormat="1" applyFont="1" applyFill="1" applyAlignment="1">
      <alignment horizontal="center" vertical="top"/>
    </xf>
    <xf numFmtId="0" fontId="6" fillId="33" borderId="0" xfId="0" applyFont="1" applyFill="1" applyAlignment="1" quotePrefix="1">
      <alignment horizontal="left" vertical="top"/>
    </xf>
    <xf numFmtId="0" fontId="22" fillId="33" borderId="0" xfId="53" applyFont="1" applyFill="1" applyAlignment="1" applyProtection="1">
      <alignment vertical="top" wrapText="1"/>
      <protection/>
    </xf>
    <xf numFmtId="9" fontId="6" fillId="33" borderId="0" xfId="59" applyFont="1" applyFill="1" applyAlignment="1">
      <alignment vertical="top"/>
    </xf>
    <xf numFmtId="0" fontId="22" fillId="33" borderId="0" xfId="53" applyFont="1" applyFill="1" applyBorder="1" applyAlignment="1" applyProtection="1">
      <alignment horizontal="center" vertical="top" wrapText="1"/>
      <protection/>
    </xf>
    <xf numFmtId="0" fontId="19" fillId="33" borderId="0" xfId="0" applyFont="1" applyFill="1" applyBorder="1" applyAlignment="1">
      <alignment vertical="top"/>
    </xf>
    <xf numFmtId="0" fontId="36" fillId="33" borderId="0" xfId="0" applyFont="1" applyFill="1" applyAlignment="1">
      <alignment vertical="center"/>
    </xf>
    <xf numFmtId="14" fontId="18" fillId="33" borderId="0" xfId="0" applyNumberFormat="1" applyFont="1" applyFill="1" applyBorder="1" applyAlignment="1">
      <alignment horizontal="center"/>
    </xf>
    <xf numFmtId="220" fontId="8" fillId="33" borderId="0" xfId="0" applyNumberFormat="1" applyFont="1" applyFill="1" applyAlignment="1">
      <alignment horizontal="left" vertical="center"/>
    </xf>
    <xf numFmtId="22" fontId="8" fillId="33" borderId="0" xfId="0" applyNumberFormat="1" applyFont="1" applyFill="1" applyAlignment="1">
      <alignment horizontal="center" vertical="center"/>
    </xf>
    <xf numFmtId="187" fontId="28" fillId="33" borderId="0" xfId="0" applyNumberFormat="1" applyFont="1" applyFill="1" applyAlignment="1" quotePrefix="1">
      <alignment horizontal="center" vertical="center" wrapText="1"/>
    </xf>
    <xf numFmtId="187" fontId="28" fillId="33" borderId="0" xfId="0" applyNumberFormat="1" applyFont="1" applyFill="1" applyAlignment="1">
      <alignment horizontal="center" vertical="center" wrapText="1"/>
    </xf>
    <xf numFmtId="0" fontId="14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0" fillId="33" borderId="10" xfId="0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top"/>
    </xf>
    <xf numFmtId="0" fontId="31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14" fontId="18" fillId="33" borderId="11" xfId="0" applyNumberFormat="1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9" fontId="29" fillId="33" borderId="13" xfId="59" applyFont="1" applyFill="1" applyBorder="1" applyAlignment="1">
      <alignment horizontal="center"/>
    </xf>
    <xf numFmtId="9" fontId="29" fillId="33" borderId="13" xfId="59" applyFont="1" applyFill="1" applyBorder="1" applyAlignment="1">
      <alignment horizontal="center" vertical="center"/>
    </xf>
    <xf numFmtId="9" fontId="29" fillId="33" borderId="13" xfId="59" applyFont="1" applyFill="1" applyBorder="1" applyAlignment="1">
      <alignment horizontal="center" vertical="top"/>
    </xf>
    <xf numFmtId="0" fontId="30" fillId="33" borderId="14" xfId="0" applyFont="1" applyFill="1" applyBorder="1" applyAlignment="1">
      <alignment horizontal="center" vertical="top"/>
    </xf>
    <xf numFmtId="0" fontId="31" fillId="33" borderId="14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9" fontId="29" fillId="33" borderId="15" xfId="59" applyFont="1" applyFill="1" applyBorder="1" applyAlignment="1">
      <alignment horizontal="center" vertical="top"/>
    </xf>
    <xf numFmtId="0" fontId="14" fillId="33" borderId="0" xfId="0" applyNumberFormat="1" applyFont="1" applyFill="1" applyAlignment="1">
      <alignment horizontal="left" vertical="center"/>
    </xf>
    <xf numFmtId="0" fontId="35" fillId="33" borderId="0" xfId="0" applyFont="1" applyFill="1" applyBorder="1" applyAlignment="1">
      <alignment horizontal="center" vertical="center"/>
    </xf>
    <xf numFmtId="0" fontId="36" fillId="33" borderId="0" xfId="0" applyFont="1" applyFill="1" applyAlignment="1">
      <alignment horizontal="left" vertical="center"/>
    </xf>
    <xf numFmtId="0" fontId="32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36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12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right" vertical="center"/>
    </xf>
    <xf numFmtId="0" fontId="6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7" fillId="35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38" fillId="37" borderId="0" xfId="0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horizontal="center" vertical="center"/>
    </xf>
    <xf numFmtId="0" fontId="6" fillId="33" borderId="0" xfId="0" applyFont="1" applyFill="1" applyAlignment="1" quotePrefix="1">
      <alignment horizontal="center"/>
    </xf>
    <xf numFmtId="0" fontId="8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29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right" vertical="center"/>
    </xf>
    <xf numFmtId="0" fontId="32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 vertical="center"/>
    </xf>
    <xf numFmtId="0" fontId="22" fillId="33" borderId="0" xfId="53" applyFont="1" applyFill="1" applyAlignment="1" applyProtection="1">
      <alignment horizontal="center" wrapText="1"/>
      <protection/>
    </xf>
    <xf numFmtId="0" fontId="6" fillId="33" borderId="0" xfId="53" applyFont="1" applyFill="1" applyAlignment="1" applyProtection="1">
      <alignment horizontal="center" wrapText="1"/>
      <protection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right" vertical="center"/>
    </xf>
    <xf numFmtId="223" fontId="6" fillId="33" borderId="0" xfId="42" applyNumberFormat="1" applyFont="1" applyFill="1" applyAlignment="1">
      <alignment horizontal="center" vertical="center"/>
    </xf>
    <xf numFmtId="3" fontId="29" fillId="33" borderId="0" xfId="42" applyNumberFormat="1" applyFont="1" applyFill="1" applyAlignment="1">
      <alignment horizontal="center" vertical="center"/>
    </xf>
    <xf numFmtId="176" fontId="29" fillId="33" borderId="0" xfId="0" applyNumberFormat="1" applyFont="1" applyFill="1" applyBorder="1" applyAlignment="1">
      <alignment horizontal="center" vertical="center"/>
    </xf>
    <xf numFmtId="3" fontId="25" fillId="33" borderId="0" xfId="42" applyNumberFormat="1" applyFont="1" applyFill="1" applyAlignment="1">
      <alignment horizontal="center" vertical="center"/>
    </xf>
    <xf numFmtId="0" fontId="12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6" fillId="33" borderId="17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5" fillId="33" borderId="0" xfId="0" applyFont="1" applyFill="1" applyAlignment="1">
      <alignment horizontal="center" vertical="top"/>
    </xf>
    <xf numFmtId="3" fontId="6" fillId="33" borderId="0" xfId="42" applyNumberFormat="1" applyFont="1" applyFill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top"/>
    </xf>
    <xf numFmtId="0" fontId="6" fillId="33" borderId="14" xfId="0" applyFont="1" applyFill="1" applyBorder="1" applyAlignment="1">
      <alignment horizontal="center" vertical="top"/>
    </xf>
    <xf numFmtId="187" fontId="12" fillId="34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220" fontId="8" fillId="33" borderId="0" xfId="0" applyNumberFormat="1" applyFont="1" applyFill="1" applyAlignment="1">
      <alignment horizontal="left" vertical="center"/>
    </xf>
    <xf numFmtId="22" fontId="8" fillId="33" borderId="0" xfId="0" applyNumberFormat="1" applyFont="1" applyFill="1" applyAlignment="1">
      <alignment horizontal="center" vertical="center"/>
    </xf>
    <xf numFmtId="0" fontId="12" fillId="34" borderId="0" xfId="0" applyFont="1" applyFill="1" applyAlignment="1">
      <alignment horizontal="center"/>
    </xf>
    <xf numFmtId="0" fontId="18" fillId="34" borderId="0" xfId="0" applyFont="1" applyFill="1" applyAlignment="1">
      <alignment horizontal="center" vertical="center"/>
    </xf>
    <xf numFmtId="0" fontId="3" fillId="39" borderId="19" xfId="0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ont>
        <color indexed="9"/>
      </font>
      <fill>
        <patternFill patternType="solid">
          <bgColor indexed="8"/>
        </patternFill>
      </fill>
    </dxf>
    <dxf>
      <font>
        <color indexed="10"/>
      </font>
      <fill>
        <patternFill patternType="solid">
          <bgColor indexed="8"/>
        </patternFill>
      </fill>
    </dxf>
    <dxf>
      <font>
        <color indexed="11"/>
      </font>
      <fill>
        <patternFill>
          <bgColor indexed="8"/>
        </patternFill>
      </fill>
    </dxf>
    <dxf>
      <font>
        <color indexed="11"/>
      </font>
      <fill>
        <patternFill>
          <bgColor indexed="8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10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4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63"/>
      </font>
      <fill>
        <patternFill>
          <bgColor indexed="8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63"/>
      </font>
      <fill>
        <patternFill>
          <bgColor indexed="8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8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48"/>
        </patternFill>
      </fill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176</xdr:row>
      <xdr:rowOff>66675</xdr:rowOff>
    </xdr:from>
    <xdr:to>
      <xdr:col>24</xdr:col>
      <xdr:colOff>361950</xdr:colOff>
      <xdr:row>180</xdr:row>
      <xdr:rowOff>85725</xdr:rowOff>
    </xdr:to>
    <xdr:pic>
      <xdr:nvPicPr>
        <xdr:cNvPr id="1" name="Picture 92" descr="cr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1965900"/>
          <a:ext cx="10782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0</xdr:row>
      <xdr:rowOff>38100</xdr:rowOff>
    </xdr:from>
    <xdr:to>
      <xdr:col>23</xdr:col>
      <xdr:colOff>590550</xdr:colOff>
      <xdr:row>16</xdr:row>
      <xdr:rowOff>314325</xdr:rowOff>
    </xdr:to>
    <xdr:pic>
      <xdr:nvPicPr>
        <xdr:cNvPr id="2" name="Picture 110" descr="Killa Bee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38100"/>
          <a:ext cx="2419350" cy="3028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171</xdr:row>
      <xdr:rowOff>114300</xdr:rowOff>
    </xdr:from>
    <xdr:to>
      <xdr:col>4</xdr:col>
      <xdr:colOff>342900</xdr:colOff>
      <xdr:row>173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31270575"/>
          <a:ext cx="847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ble_data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ble_matches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ble_data"/>
    </sheetNames>
    <sheetDataSet>
      <sheetData sheetId="0">
        <row r="1">
          <cell r="B1">
            <v>39852.34722222222</v>
          </cell>
        </row>
        <row r="2">
          <cell r="B2">
            <v>39851.3625</v>
          </cell>
        </row>
        <row r="6">
          <cell r="A6">
            <v>75</v>
          </cell>
          <cell r="B6">
            <v>624</v>
          </cell>
          <cell r="C6">
            <v>631</v>
          </cell>
          <cell r="D6">
            <v>189</v>
          </cell>
        </row>
        <row r="11">
          <cell r="A11" t="str">
            <v>Kurt Studt</v>
          </cell>
          <cell r="C11" t="str">
            <v>Krusher King Triton *Beez*</v>
          </cell>
          <cell r="D11">
            <v>39794.2875</v>
          </cell>
          <cell r="E11">
            <v>1292</v>
          </cell>
        </row>
        <row r="13">
          <cell r="C13">
            <v>1246</v>
          </cell>
          <cell r="E13">
            <v>1234</v>
          </cell>
        </row>
        <row r="14">
          <cell r="C14">
            <v>770</v>
          </cell>
          <cell r="E14">
            <v>766</v>
          </cell>
        </row>
        <row r="15">
          <cell r="B15" t="str">
            <v>Facebook: </v>
          </cell>
          <cell r="C15">
            <v>1027</v>
          </cell>
          <cell r="D15">
            <v>0</v>
          </cell>
          <cell r="E15">
            <v>1054</v>
          </cell>
        </row>
        <row r="16">
          <cell r="B16" t="str">
            <v>United States: </v>
          </cell>
          <cell r="C16">
            <v>192</v>
          </cell>
          <cell r="D16">
            <v>0</v>
          </cell>
          <cell r="E16">
            <v>202</v>
          </cell>
        </row>
        <row r="17">
          <cell r="B17" t="str">
            <v>Hawaii. HI: </v>
          </cell>
          <cell r="C17">
            <v>2</v>
          </cell>
          <cell r="D17">
            <v>1</v>
          </cell>
          <cell r="E17">
            <v>2</v>
          </cell>
        </row>
        <row r="18">
          <cell r="B18" t="str">
            <v>Naval Academy: </v>
          </cell>
          <cell r="C18">
            <v>0</v>
          </cell>
          <cell r="D18">
            <v>2</v>
          </cell>
          <cell r="E18">
            <v>0</v>
          </cell>
        </row>
        <row r="19">
          <cell r="B19" t="str">
            <v>United States Navy: </v>
          </cell>
          <cell r="C19">
            <v>0</v>
          </cell>
          <cell r="D19">
            <v>14</v>
          </cell>
          <cell r="E19">
            <v>0</v>
          </cell>
        </row>
        <row r="20">
          <cell r="B20" t="str">
            <v>Villanova: </v>
          </cell>
          <cell r="C20">
            <v>0</v>
          </cell>
          <cell r="D20">
            <v>9</v>
          </cell>
          <cell r="E20">
            <v>0</v>
          </cell>
        </row>
        <row r="27">
          <cell r="A27" t="str">
            <v>Gabriel Lawson</v>
          </cell>
          <cell r="C27" t="str">
            <v>Chaplain Calamity *Killa Beez*</v>
          </cell>
          <cell r="D27">
            <v>39794.2875</v>
          </cell>
          <cell r="E27">
            <v>1747</v>
          </cell>
          <cell r="G27" t="str">
            <v>The Brothers Calamity</v>
          </cell>
          <cell r="H27" t="str">
            <v>Voodoo Boogaloo *Beez*</v>
          </cell>
          <cell r="I27">
            <v>322</v>
          </cell>
          <cell r="J27">
            <v>323</v>
          </cell>
        </row>
        <row r="29">
          <cell r="C29">
            <v>1021</v>
          </cell>
          <cell r="E29">
            <v>1017</v>
          </cell>
        </row>
        <row r="30">
          <cell r="C30">
            <v>1317</v>
          </cell>
          <cell r="E30">
            <v>1312</v>
          </cell>
        </row>
        <row r="31">
          <cell r="B31" t="str">
            <v>Facebook: </v>
          </cell>
          <cell r="C31">
            <v>3909</v>
          </cell>
          <cell r="D31">
            <v>0</v>
          </cell>
          <cell r="E31">
            <v>3845</v>
          </cell>
        </row>
        <row r="32">
          <cell r="B32" t="str">
            <v>United States: </v>
          </cell>
          <cell r="C32">
            <v>907</v>
          </cell>
          <cell r="D32">
            <v>0</v>
          </cell>
          <cell r="E32">
            <v>886</v>
          </cell>
        </row>
        <row r="33">
          <cell r="B33" t="str">
            <v>Asbury: </v>
          </cell>
          <cell r="C33">
            <v>0</v>
          </cell>
          <cell r="D33">
            <v>11</v>
          </cell>
          <cell r="E33">
            <v>0</v>
          </cell>
        </row>
        <row r="34">
          <cell r="B34" t="str">
            <v>Asbury Theological Seminary: </v>
          </cell>
          <cell r="C34">
            <v>0</v>
          </cell>
          <cell r="D34">
            <v>1</v>
          </cell>
          <cell r="E34">
            <v>0</v>
          </cell>
        </row>
        <row r="35">
          <cell r="B35" t="str">
            <v>Lexington. KY: </v>
          </cell>
          <cell r="C35">
            <v>0</v>
          </cell>
          <cell r="D35">
            <v>7</v>
          </cell>
          <cell r="E35">
            <v>0</v>
          </cell>
        </row>
        <row r="43">
          <cell r="A43" t="str">
            <v>Jason Smith</v>
          </cell>
          <cell r="C43" t="str">
            <v>*D*O*A* *BEEZ*</v>
          </cell>
          <cell r="D43">
            <v>39794.2875</v>
          </cell>
          <cell r="E43">
            <v>2449</v>
          </cell>
          <cell r="G43" t="str">
            <v>bros b4 hoes</v>
          </cell>
          <cell r="H43" t="str">
            <v>*LNIGROLL* *BEEZ*</v>
          </cell>
          <cell r="I43">
            <v>490</v>
          </cell>
          <cell r="J43">
            <v>523</v>
          </cell>
        </row>
        <row r="45">
          <cell r="C45">
            <v>1769</v>
          </cell>
          <cell r="E45">
            <v>1764</v>
          </cell>
        </row>
        <row r="46">
          <cell r="C46">
            <v>1639</v>
          </cell>
          <cell r="E46">
            <v>1628</v>
          </cell>
        </row>
        <row r="47">
          <cell r="B47" t="str">
            <v>Facebook: </v>
          </cell>
          <cell r="C47">
            <v>1332</v>
          </cell>
          <cell r="D47">
            <v>0</v>
          </cell>
          <cell r="E47">
            <v>1267</v>
          </cell>
        </row>
        <row r="48">
          <cell r="B48" t="str">
            <v>Canada: </v>
          </cell>
          <cell r="C48">
            <v>217</v>
          </cell>
          <cell r="D48">
            <v>0</v>
          </cell>
          <cell r="E48">
            <v>203</v>
          </cell>
        </row>
        <row r="49">
          <cell r="B49" t="str">
            <v>Ottawa. ON: </v>
          </cell>
          <cell r="C49">
            <v>13</v>
          </cell>
          <cell r="D49">
            <v>0</v>
          </cell>
          <cell r="E49">
            <v>13</v>
          </cell>
        </row>
        <row r="59">
          <cell r="A59" t="str">
            <v>Daniel Lawson</v>
          </cell>
          <cell r="C59" t="str">
            <v>Voodoo Boogaloo *Beez*</v>
          </cell>
          <cell r="D59">
            <v>39794.2875</v>
          </cell>
          <cell r="E59">
            <v>933</v>
          </cell>
          <cell r="G59" t="str">
            <v>The Brothers Calamity</v>
          </cell>
          <cell r="H59" t="str">
            <v>Chaplain Calamity *Killa Beez*</v>
          </cell>
          <cell r="I59">
            <v>322</v>
          </cell>
          <cell r="J59">
            <v>323</v>
          </cell>
          <cell r="K59">
            <v>1</v>
          </cell>
        </row>
        <row r="61">
          <cell r="C61">
            <v>732</v>
          </cell>
          <cell r="E61">
            <v>727</v>
          </cell>
        </row>
        <row r="62">
          <cell r="C62">
            <v>913</v>
          </cell>
          <cell r="E62">
            <v>905</v>
          </cell>
        </row>
        <row r="63">
          <cell r="B63" t="str">
            <v>Facebook: </v>
          </cell>
          <cell r="C63">
            <v>2773</v>
          </cell>
          <cell r="D63">
            <v>0</v>
          </cell>
          <cell r="E63">
            <v>2837</v>
          </cell>
        </row>
        <row r="64">
          <cell r="B64" t="str">
            <v>Louisville. KY: </v>
          </cell>
          <cell r="C64">
            <v>9</v>
          </cell>
          <cell r="D64">
            <v>0</v>
          </cell>
          <cell r="E64">
            <v>9</v>
          </cell>
        </row>
        <row r="75">
          <cell r="A75" t="str">
            <v>Elizabeth March-Sproul</v>
          </cell>
          <cell r="C75" t="str">
            <v>~ Storm ~</v>
          </cell>
          <cell r="D75">
            <v>39794.2875</v>
          </cell>
          <cell r="E75">
            <v>1921</v>
          </cell>
          <cell r="G75" t="str">
            <v>Weathering The Killa Storm</v>
          </cell>
          <cell r="H75" t="str">
            <v>The Weather Man *Beez*</v>
          </cell>
          <cell r="I75">
            <v>109</v>
          </cell>
          <cell r="J75">
            <v>100</v>
          </cell>
        </row>
        <row r="77">
          <cell r="C77">
            <v>1042</v>
          </cell>
          <cell r="E77">
            <v>1039</v>
          </cell>
        </row>
        <row r="78">
          <cell r="C78">
            <v>1282</v>
          </cell>
          <cell r="E78">
            <v>1277</v>
          </cell>
        </row>
        <row r="79">
          <cell r="B79" t="str">
            <v>Facebook: </v>
          </cell>
          <cell r="C79">
            <v>4118</v>
          </cell>
          <cell r="D79">
            <v>0</v>
          </cell>
          <cell r="E79">
            <v>4117</v>
          </cell>
        </row>
        <row r="80">
          <cell r="B80" t="str">
            <v>Toronto. ON: </v>
          </cell>
          <cell r="C80">
            <v>122</v>
          </cell>
          <cell r="D80">
            <v>0</v>
          </cell>
          <cell r="E80">
            <v>123</v>
          </cell>
        </row>
        <row r="81">
          <cell r="B81" t="str">
            <v>Female: </v>
          </cell>
          <cell r="C81">
            <v>622</v>
          </cell>
          <cell r="D81">
            <v>0</v>
          </cell>
          <cell r="E81">
            <v>617</v>
          </cell>
        </row>
        <row r="91">
          <cell r="A91" t="str">
            <v>Brian Eckersley</v>
          </cell>
          <cell r="C91" t="str">
            <v>The Weather Man *Beez*</v>
          </cell>
          <cell r="D91">
            <v>39794.2875</v>
          </cell>
          <cell r="E91">
            <v>2084</v>
          </cell>
          <cell r="G91" t="str">
            <v>Weathering The Killa Storm</v>
          </cell>
          <cell r="H91" t="str">
            <v>~ Storm ~</v>
          </cell>
          <cell r="I91">
            <v>109</v>
          </cell>
          <cell r="J91">
            <v>100</v>
          </cell>
          <cell r="K91">
            <v>1</v>
          </cell>
        </row>
        <row r="93">
          <cell r="C93">
            <v>1363</v>
          </cell>
          <cell r="E93">
            <v>1359</v>
          </cell>
        </row>
        <row r="94">
          <cell r="C94">
            <v>1138</v>
          </cell>
          <cell r="E94">
            <v>1133</v>
          </cell>
        </row>
        <row r="95">
          <cell r="B95" t="str">
            <v>Facebook: </v>
          </cell>
          <cell r="C95">
            <v>2591</v>
          </cell>
          <cell r="D95">
            <v>0</v>
          </cell>
          <cell r="E95">
            <v>2507</v>
          </cell>
        </row>
        <row r="96">
          <cell r="B96" t="str">
            <v>Australia: </v>
          </cell>
          <cell r="C96">
            <v>139</v>
          </cell>
          <cell r="D96">
            <v>0</v>
          </cell>
          <cell r="E96">
            <v>137</v>
          </cell>
        </row>
        <row r="97">
          <cell r="B97" t="str">
            <v>RMIT: </v>
          </cell>
          <cell r="C97">
            <v>1</v>
          </cell>
          <cell r="D97">
            <v>28</v>
          </cell>
          <cell r="E97">
            <v>1</v>
          </cell>
        </row>
        <row r="107">
          <cell r="A107" t="str">
            <v>Craig Boughey</v>
          </cell>
          <cell r="C107" t="str">
            <v>Ivan Drago *Beez*</v>
          </cell>
          <cell r="D107">
            <v>39794.2875</v>
          </cell>
          <cell r="E107">
            <v>2172</v>
          </cell>
          <cell r="G107" t="str">
            <v>Ranch and Salsa</v>
          </cell>
          <cell r="H107" t="str">
            <v>Mr. Jiggles (Retired)</v>
          </cell>
          <cell r="I107">
            <v>481</v>
          </cell>
          <cell r="J107">
            <v>385</v>
          </cell>
        </row>
        <row r="109">
          <cell r="C109">
            <v>1427</v>
          </cell>
          <cell r="E109">
            <v>1423</v>
          </cell>
        </row>
        <row r="110">
          <cell r="C110">
            <v>1208</v>
          </cell>
          <cell r="E110">
            <v>1203</v>
          </cell>
        </row>
        <row r="111">
          <cell r="B111" t="str">
            <v>Facebook: </v>
          </cell>
          <cell r="C111">
            <v>2473</v>
          </cell>
          <cell r="D111">
            <v>0</v>
          </cell>
          <cell r="E111">
            <v>2431</v>
          </cell>
        </row>
        <row r="112">
          <cell r="B112" t="str">
            <v>United States: </v>
          </cell>
          <cell r="C112">
            <v>529</v>
          </cell>
          <cell r="D112">
            <v>0</v>
          </cell>
          <cell r="E112">
            <v>523</v>
          </cell>
        </row>
        <row r="113">
          <cell r="B113" t="str">
            <v>Kentucky: </v>
          </cell>
          <cell r="C113">
            <v>2</v>
          </cell>
          <cell r="D113">
            <v>26</v>
          </cell>
          <cell r="E113">
            <v>2</v>
          </cell>
        </row>
        <row r="114">
          <cell r="B114" t="str">
            <v>Lexington. KY: </v>
          </cell>
          <cell r="C114">
            <v>3</v>
          </cell>
          <cell r="D114">
            <v>8</v>
          </cell>
          <cell r="E114">
            <v>3</v>
          </cell>
        </row>
        <row r="123">
          <cell r="A123" t="str">
            <v>RD Morgan</v>
          </cell>
          <cell r="C123" t="str">
            <v>Tamora the Terrible *Beez*</v>
          </cell>
          <cell r="D123">
            <v>39794.2875</v>
          </cell>
          <cell r="E123">
            <v>2275</v>
          </cell>
          <cell r="G123" t="str">
            <v>Use Once and Destroy</v>
          </cell>
          <cell r="H123" t="str">
            <v>Dolomite (T-O-P!)</v>
          </cell>
          <cell r="I123">
            <v>3</v>
          </cell>
          <cell r="J123">
            <v>1</v>
          </cell>
        </row>
        <row r="125">
          <cell r="C125">
            <v>2703</v>
          </cell>
          <cell r="E125">
            <v>2681</v>
          </cell>
        </row>
        <row r="126">
          <cell r="C126">
            <v>2604</v>
          </cell>
          <cell r="E126">
            <v>2594</v>
          </cell>
        </row>
        <row r="127">
          <cell r="B127" t="str">
            <v>Facebook: </v>
          </cell>
          <cell r="C127">
            <v>235</v>
          </cell>
          <cell r="D127">
            <v>0</v>
          </cell>
          <cell r="E127">
            <v>243</v>
          </cell>
        </row>
        <row r="128">
          <cell r="B128" t="str">
            <v>United States: </v>
          </cell>
          <cell r="C128">
            <v>33</v>
          </cell>
          <cell r="D128">
            <v>0</v>
          </cell>
          <cell r="E128">
            <v>35</v>
          </cell>
        </row>
        <row r="129">
          <cell r="B129" t="str">
            <v>Wilmington. NC: </v>
          </cell>
          <cell r="C129">
            <v>0</v>
          </cell>
          <cell r="D129">
            <v>11</v>
          </cell>
          <cell r="E129">
            <v>0</v>
          </cell>
        </row>
        <row r="130">
          <cell r="B130" t="str">
            <v>Female: </v>
          </cell>
          <cell r="C130">
            <v>36</v>
          </cell>
          <cell r="D130">
            <v>0</v>
          </cell>
          <cell r="E130">
            <v>38</v>
          </cell>
        </row>
        <row r="139">
          <cell r="A139" t="str">
            <v>Jeremy Sebastian</v>
          </cell>
          <cell r="C139" t="str">
            <v>JeremyBob BuffPants *BEEZ*</v>
          </cell>
          <cell r="D139">
            <v>39794.2875</v>
          </cell>
          <cell r="E139">
            <v>1947</v>
          </cell>
          <cell r="G139" t="str">
            <v>HARVEST OF DESTRUCTION</v>
          </cell>
          <cell r="H139" t="str">
            <v>CHARLES THE HITMAN HEART *LOUD*</v>
          </cell>
          <cell r="I139">
            <v>215</v>
          </cell>
          <cell r="J139">
            <v>212</v>
          </cell>
        </row>
        <row r="141">
          <cell r="C141">
            <v>1046</v>
          </cell>
          <cell r="E141">
            <v>1046</v>
          </cell>
        </row>
        <row r="142">
          <cell r="C142">
            <v>1106</v>
          </cell>
          <cell r="E142">
            <v>1104</v>
          </cell>
        </row>
        <row r="143">
          <cell r="B143" t="str">
            <v>Facebook: </v>
          </cell>
          <cell r="C143">
            <v>5713</v>
          </cell>
          <cell r="D143">
            <v>0</v>
          </cell>
          <cell r="E143">
            <v>5650</v>
          </cell>
        </row>
        <row r="144">
          <cell r="B144" t="str">
            <v>United States: </v>
          </cell>
          <cell r="C144">
            <v>1329</v>
          </cell>
          <cell r="D144">
            <v>0</v>
          </cell>
          <cell r="E144">
            <v>1314</v>
          </cell>
        </row>
        <row r="145">
          <cell r="B145" t="str">
            <v>E. Kentucky: </v>
          </cell>
          <cell r="C145">
            <v>0</v>
          </cell>
          <cell r="D145">
            <v>7</v>
          </cell>
          <cell r="E145">
            <v>0</v>
          </cell>
        </row>
        <row r="146">
          <cell r="B146" t="str">
            <v>Lexington. KY: </v>
          </cell>
          <cell r="C146">
            <v>6</v>
          </cell>
          <cell r="D146">
            <v>11</v>
          </cell>
          <cell r="E146">
            <v>5</v>
          </cell>
        </row>
        <row r="155">
          <cell r="A155" t="str">
            <v>Ross Roessler</v>
          </cell>
          <cell r="C155" t="str">
            <v>BEEMER!!! *Beez* is NOT retiring</v>
          </cell>
          <cell r="D155">
            <v>39794.2875</v>
          </cell>
          <cell r="E155">
            <v>645</v>
          </cell>
        </row>
        <row r="157">
          <cell r="C157">
            <v>703</v>
          </cell>
          <cell r="E157">
            <v>698</v>
          </cell>
        </row>
        <row r="158">
          <cell r="C158">
            <v>615</v>
          </cell>
          <cell r="E158">
            <v>608</v>
          </cell>
        </row>
        <row r="159">
          <cell r="B159" t="str">
            <v>Facebook: </v>
          </cell>
          <cell r="C159">
            <v>2242</v>
          </cell>
          <cell r="D159">
            <v>0</v>
          </cell>
          <cell r="E159">
            <v>2220</v>
          </cell>
        </row>
        <row r="160">
          <cell r="B160" t="str">
            <v>United States: </v>
          </cell>
          <cell r="C160">
            <v>469</v>
          </cell>
          <cell r="D160">
            <v>0</v>
          </cell>
          <cell r="E160">
            <v>461</v>
          </cell>
        </row>
        <row r="161">
          <cell r="B161" t="str">
            <v>Salisbury. MD: </v>
          </cell>
          <cell r="C161">
            <v>2</v>
          </cell>
          <cell r="D161">
            <v>15</v>
          </cell>
          <cell r="E161">
            <v>0</v>
          </cell>
        </row>
        <row r="162">
          <cell r="B162" t="str">
            <v>Worcester Preparatory School: </v>
          </cell>
          <cell r="C162">
            <v>1</v>
          </cell>
          <cell r="D162">
            <v>29</v>
          </cell>
          <cell r="E162">
            <v>0</v>
          </cell>
        </row>
        <row r="171">
          <cell r="A171" t="str">
            <v>Chris Smith</v>
          </cell>
          <cell r="C171" t="str">
            <v>*LNIGROLL* *BEEZ*</v>
          </cell>
          <cell r="D171">
            <v>39794.2875</v>
          </cell>
          <cell r="E171">
            <v>1581</v>
          </cell>
          <cell r="G171" t="str">
            <v>bros b4 hoes</v>
          </cell>
          <cell r="H171" t="str">
            <v>*D*O*A* *BEEZ*</v>
          </cell>
          <cell r="I171">
            <v>490</v>
          </cell>
          <cell r="J171">
            <v>523</v>
          </cell>
          <cell r="K171">
            <v>1</v>
          </cell>
        </row>
        <row r="173">
          <cell r="C173">
            <v>984</v>
          </cell>
          <cell r="E173">
            <v>979</v>
          </cell>
        </row>
        <row r="174">
          <cell r="C174">
            <v>1022</v>
          </cell>
          <cell r="E174">
            <v>1013</v>
          </cell>
        </row>
        <row r="175">
          <cell r="B175" t="str">
            <v>Facebook: </v>
          </cell>
          <cell r="C175">
            <v>3220</v>
          </cell>
          <cell r="D175">
            <v>0</v>
          </cell>
          <cell r="E175">
            <v>3223</v>
          </cell>
        </row>
        <row r="176">
          <cell r="B176" t="str">
            <v>Canada: </v>
          </cell>
          <cell r="C176">
            <v>527</v>
          </cell>
          <cell r="D176">
            <v>0</v>
          </cell>
          <cell r="E176">
            <v>530</v>
          </cell>
        </row>
        <row r="177">
          <cell r="B177" t="str">
            <v>Sri Lanka: </v>
          </cell>
          <cell r="C177">
            <v>22</v>
          </cell>
          <cell r="D177">
            <v>0</v>
          </cell>
          <cell r="E177">
            <v>21</v>
          </cell>
        </row>
        <row r="187">
          <cell r="A187" t="str">
            <v>Dennis LeDrew</v>
          </cell>
          <cell r="C187" t="str">
            <v>Stryker TnT {*BEEZ*}</v>
          </cell>
          <cell r="D187">
            <v>39794.2875</v>
          </cell>
          <cell r="E187">
            <v>1193</v>
          </cell>
          <cell r="G187" t="str">
            <v>Project Mayhem</v>
          </cell>
          <cell r="H187" t="str">
            <v>The Angry Physicist</v>
          </cell>
          <cell r="I187">
            <v>246</v>
          </cell>
          <cell r="J187">
            <v>111</v>
          </cell>
        </row>
        <row r="189">
          <cell r="C189">
            <v>1336</v>
          </cell>
          <cell r="E189">
            <v>1336</v>
          </cell>
        </row>
        <row r="190">
          <cell r="C190">
            <v>906</v>
          </cell>
          <cell r="E190">
            <v>906</v>
          </cell>
        </row>
        <row r="191">
          <cell r="B191" t="str">
            <v>Facebook: </v>
          </cell>
          <cell r="C191">
            <v>842</v>
          </cell>
          <cell r="D191">
            <v>0</v>
          </cell>
          <cell r="E191">
            <v>838</v>
          </cell>
        </row>
        <row r="192">
          <cell r="B192" t="str">
            <v>Canada: </v>
          </cell>
          <cell r="C192">
            <v>141</v>
          </cell>
          <cell r="D192">
            <v>0</v>
          </cell>
          <cell r="E192">
            <v>141</v>
          </cell>
        </row>
        <row r="193">
          <cell r="B193" t="str">
            <v>Greece: </v>
          </cell>
          <cell r="C193">
            <v>14</v>
          </cell>
          <cell r="D193">
            <v>0</v>
          </cell>
          <cell r="E193">
            <v>14</v>
          </cell>
        </row>
        <row r="203">
          <cell r="A203" t="str">
            <v>Alex Bombdiggity Koli</v>
          </cell>
          <cell r="C203" t="str">
            <v>Killa Bee Alex Bombdiggity</v>
          </cell>
          <cell r="D203">
            <v>39852.34722222222</v>
          </cell>
          <cell r="E203">
            <v>584</v>
          </cell>
          <cell r="G203" t="str">
            <v>Bombdiggity War (F~H)</v>
          </cell>
          <cell r="H203" t="str">
            <v>G!DDEON WAR</v>
          </cell>
          <cell r="I203">
            <v>63</v>
          </cell>
          <cell r="J203">
            <v>50</v>
          </cell>
        </row>
        <row r="205">
          <cell r="C205">
            <v>295</v>
          </cell>
          <cell r="E205">
            <v>295</v>
          </cell>
        </row>
        <row r="206">
          <cell r="C206">
            <v>289</v>
          </cell>
          <cell r="E206">
            <v>289</v>
          </cell>
        </row>
        <row r="207">
          <cell r="B207" t="str">
            <v>Facebook: </v>
          </cell>
          <cell r="C207">
            <v>4350</v>
          </cell>
          <cell r="D207">
            <v>0</v>
          </cell>
          <cell r="E207">
            <v>4350</v>
          </cell>
        </row>
        <row r="208">
          <cell r="B208" t="str">
            <v>Canada: </v>
          </cell>
          <cell r="C208">
            <v>719</v>
          </cell>
          <cell r="D208">
            <v>0</v>
          </cell>
          <cell r="E208">
            <v>719</v>
          </cell>
        </row>
        <row r="209">
          <cell r="B209" t="str">
            <v>Markham District High School: </v>
          </cell>
          <cell r="C209">
            <v>1</v>
          </cell>
          <cell r="D209">
            <v>6</v>
          </cell>
          <cell r="E209">
            <v>1</v>
          </cell>
        </row>
        <row r="210">
          <cell r="B210" t="str">
            <v>Toronto. ON: </v>
          </cell>
          <cell r="C210">
            <v>130</v>
          </cell>
          <cell r="D210">
            <v>0</v>
          </cell>
          <cell r="E210">
            <v>130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ble_matches"/>
    </sheetNames>
    <sheetDataSet>
      <sheetData sheetId="0">
        <row r="3">
          <cell r="F3" t="str">
            <v>Krusher King Triton *Beez*</v>
          </cell>
          <cell r="G3" t="str">
            <v>Chaplain Calamity *Killa Beez*</v>
          </cell>
          <cell r="H3" t="str">
            <v>*D*O*A* *BEEZ*</v>
          </cell>
          <cell r="I3" t="str">
            <v>Voodoo Boogaloo *Beez*</v>
          </cell>
          <cell r="J3" t="str">
            <v>~ Storm ~</v>
          </cell>
          <cell r="K3" t="str">
            <v>The Weather Man *Beez*</v>
          </cell>
          <cell r="L3" t="str">
            <v>Ivan Drago *Beez*</v>
          </cell>
          <cell r="M3" t="str">
            <v>Tamora the Terrible *Beez*</v>
          </cell>
          <cell r="N3" t="str">
            <v>JeremyBob BuffPants *BEEZ*</v>
          </cell>
          <cell r="O3" t="str">
            <v>BEEMER!!! *Beez* is NOT retiring</v>
          </cell>
          <cell r="P3" t="str">
            <v>*LNIGROLL* *BEEZ*</v>
          </cell>
          <cell r="Q3" t="str">
            <v>Stryker TnT {*BEEZ*}</v>
          </cell>
          <cell r="R3" t="str">
            <v>Killa Bee Alex Bombdiggity</v>
          </cell>
        </row>
        <row r="4">
          <cell r="F4">
            <v>495</v>
          </cell>
          <cell r="G4">
            <v>192</v>
          </cell>
          <cell r="H4">
            <v>251</v>
          </cell>
          <cell r="I4">
            <v>243</v>
          </cell>
          <cell r="J4">
            <v>267</v>
          </cell>
          <cell r="K4">
            <v>362</v>
          </cell>
          <cell r="L4">
            <v>225</v>
          </cell>
          <cell r="M4">
            <v>214</v>
          </cell>
          <cell r="N4">
            <v>239</v>
          </cell>
          <cell r="O4">
            <v>198</v>
          </cell>
          <cell r="P4">
            <v>137</v>
          </cell>
          <cell r="Q4">
            <v>157</v>
          </cell>
          <cell r="R4">
            <v>0</v>
          </cell>
        </row>
        <row r="5">
          <cell r="F5">
            <v>305</v>
          </cell>
          <cell r="G5">
            <v>348</v>
          </cell>
          <cell r="H5">
            <v>220</v>
          </cell>
          <cell r="I5">
            <v>339</v>
          </cell>
          <cell r="J5">
            <v>417</v>
          </cell>
          <cell r="K5">
            <v>313</v>
          </cell>
          <cell r="L5">
            <v>224</v>
          </cell>
          <cell r="M5">
            <v>158</v>
          </cell>
          <cell r="N5">
            <v>295</v>
          </cell>
          <cell r="O5">
            <v>166</v>
          </cell>
          <cell r="P5">
            <v>143</v>
          </cell>
          <cell r="Q5">
            <v>121</v>
          </cell>
          <cell r="R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1:BC182"/>
  <sheetViews>
    <sheetView showGridLines="0" tabSelected="1" zoomScalePageLayoutView="0" workbookViewId="0" topLeftCell="A1">
      <selection activeCell="A161" sqref="A161"/>
    </sheetView>
  </sheetViews>
  <sheetFormatPr defaultColWidth="9.140625" defaultRowHeight="12.75"/>
  <cols>
    <col min="1" max="1" width="0.9921875" style="6" customWidth="1"/>
    <col min="2" max="2" width="6.140625" style="6" customWidth="1"/>
    <col min="3" max="3" width="8.7109375" style="6" customWidth="1"/>
    <col min="4" max="4" width="6.28125" style="83" customWidth="1"/>
    <col min="5" max="5" width="6.28125" style="14" customWidth="1"/>
    <col min="6" max="6" width="4.140625" style="7" customWidth="1"/>
    <col min="7" max="7" width="6.140625" style="8" customWidth="1"/>
    <col min="8" max="8" width="9.00390625" style="4" customWidth="1"/>
    <col min="9" max="9" width="8.00390625" style="4" customWidth="1"/>
    <col min="10" max="10" width="4.28125" style="4" customWidth="1"/>
    <col min="11" max="11" width="8.7109375" style="6" customWidth="1"/>
    <col min="12" max="12" width="7.8515625" style="6" customWidth="1"/>
    <col min="13" max="13" width="6.28125" style="6" customWidth="1"/>
    <col min="14" max="14" width="4.57421875" style="7" customWidth="1"/>
    <col min="15" max="15" width="6.140625" style="8" customWidth="1"/>
    <col min="16" max="16" width="10.421875" style="4" customWidth="1"/>
    <col min="17" max="17" width="8.00390625" style="4" customWidth="1"/>
    <col min="18" max="18" width="5.421875" style="4" customWidth="1"/>
    <col min="19" max="19" width="8.00390625" style="6" customWidth="1"/>
    <col min="20" max="21" width="6.28125" style="6" customWidth="1"/>
    <col min="22" max="22" width="4.140625" style="7" customWidth="1"/>
    <col min="23" max="23" width="6.140625" style="9" customWidth="1"/>
    <col min="24" max="24" width="9.00390625" style="6" customWidth="1"/>
    <col min="25" max="25" width="8.140625" style="6" customWidth="1"/>
    <col min="26" max="26" width="2.421875" style="6" customWidth="1"/>
    <col min="27" max="27" width="9.140625" style="6" hidden="1" customWidth="1"/>
    <col min="28" max="28" width="6.8515625" style="6" hidden="1" customWidth="1"/>
    <col min="29" max="29" width="6.57421875" style="6" hidden="1" customWidth="1"/>
    <col min="30" max="30" width="5.57421875" style="6" hidden="1" customWidth="1"/>
    <col min="31" max="31" width="6.421875" style="6" hidden="1" customWidth="1"/>
    <col min="32" max="32" width="8.00390625" style="6" hidden="1" customWidth="1"/>
    <col min="33" max="33" width="5.7109375" style="6" hidden="1" customWidth="1"/>
    <col min="34" max="34" width="6.00390625" style="6" hidden="1" customWidth="1"/>
    <col min="35" max="35" width="6.57421875" style="6" hidden="1" customWidth="1"/>
    <col min="36" max="42" width="9.140625" style="6" hidden="1" customWidth="1"/>
    <col min="43" max="44" width="9.140625" style="60" hidden="1" customWidth="1"/>
    <col min="45" max="45" width="6.421875" style="60" hidden="1" customWidth="1"/>
    <col min="46" max="46" width="6.8515625" style="60" hidden="1" customWidth="1"/>
    <col min="47" max="47" width="6.28125" style="60" hidden="1" customWidth="1"/>
    <col min="48" max="48" width="9.140625" style="60" hidden="1" customWidth="1"/>
    <col min="49" max="49" width="9.140625" style="6" hidden="1" customWidth="1"/>
    <col min="50" max="52" width="6.28125" style="6" hidden="1" customWidth="1"/>
    <col min="53" max="53" width="9.140625" style="6" hidden="1" customWidth="1"/>
    <col min="54" max="55" width="6.28125" style="6" hidden="1" customWidth="1"/>
    <col min="56" max="16384" width="9.140625" style="6" customWidth="1"/>
  </cols>
  <sheetData>
    <row r="1" spans="2:10" ht="13.5" thickBot="1">
      <c r="B1" s="217" t="s">
        <v>23</v>
      </c>
      <c r="C1" s="217"/>
      <c r="D1" s="253">
        <f>'[1]stable_data'!$B$1</f>
        <v>39852.34722222222</v>
      </c>
      <c r="E1" s="253"/>
      <c r="F1" s="254"/>
      <c r="G1" s="254"/>
      <c r="I1" s="5"/>
      <c r="J1" s="5"/>
    </row>
    <row r="2" spans="2:55" ht="19.5" thickBot="1">
      <c r="B2" s="177"/>
      <c r="C2" s="177"/>
      <c r="D2" s="172"/>
      <c r="E2" s="172"/>
      <c r="F2" s="173"/>
      <c r="G2" s="173"/>
      <c r="I2" s="5"/>
      <c r="J2" s="257" t="s">
        <v>42</v>
      </c>
      <c r="K2" s="258"/>
      <c r="L2" s="258"/>
      <c r="M2" s="258"/>
      <c r="N2" s="258"/>
      <c r="O2" s="258"/>
      <c r="P2" s="259"/>
      <c r="AA2" s="143" t="s">
        <v>30</v>
      </c>
      <c r="AB2" s="144" t="s">
        <v>31</v>
      </c>
      <c r="AC2" s="144" t="s">
        <v>32</v>
      </c>
      <c r="AD2" s="43" t="s">
        <v>33</v>
      </c>
      <c r="AE2" s="43" t="s">
        <v>34</v>
      </c>
      <c r="AF2" s="43" t="s">
        <v>35</v>
      </c>
      <c r="AG2" s="43" t="s">
        <v>36</v>
      </c>
      <c r="AH2" s="43"/>
      <c r="AJ2" s="147" t="s">
        <v>37</v>
      </c>
      <c r="AK2" s="147"/>
      <c r="AL2" s="43" t="s">
        <v>38</v>
      </c>
      <c r="AM2" s="43"/>
      <c r="AN2" s="43" t="s">
        <v>39</v>
      </c>
      <c r="AO2" s="43"/>
      <c r="AP2" s="43" t="s">
        <v>40</v>
      </c>
      <c r="AQ2" s="43"/>
      <c r="AR2" s="43" t="s">
        <v>44</v>
      </c>
      <c r="AS2" s="43"/>
      <c r="AT2" s="43"/>
      <c r="AU2" s="43"/>
      <c r="AV2" s="43"/>
      <c r="AW2" s="43" t="s">
        <v>50</v>
      </c>
      <c r="AX2" s="43"/>
      <c r="AY2" s="43"/>
      <c r="AZ2" s="43"/>
      <c r="BA2" s="43"/>
      <c r="BB2" s="43"/>
      <c r="BC2" s="43"/>
    </row>
    <row r="3" spans="3:55" ht="18">
      <c r="C3" s="145" t="s">
        <v>12</v>
      </c>
      <c r="D3" s="145"/>
      <c r="E3" s="145"/>
      <c r="F3" s="173"/>
      <c r="G3" s="173"/>
      <c r="I3" s="5"/>
      <c r="J3" s="204" t="s">
        <v>24</v>
      </c>
      <c r="K3" s="205"/>
      <c r="L3" s="205"/>
      <c r="M3" s="187" t="s">
        <v>15</v>
      </c>
      <c r="N3" s="187" t="s">
        <v>16</v>
      </c>
      <c r="O3" s="188" t="s">
        <v>41</v>
      </c>
      <c r="P3" s="189" t="s">
        <v>43</v>
      </c>
      <c r="AA3" s="42" t="str">
        <f>B18</f>
        <v>Krusher King Triton *Beez*</v>
      </c>
      <c r="AB3" s="46">
        <f>D26</f>
        <v>12.469918426907542</v>
      </c>
      <c r="AC3" s="41">
        <f>D28</f>
        <v>1027</v>
      </c>
      <c r="AD3" s="47">
        <f>E28</f>
        <v>27</v>
      </c>
      <c r="AE3" s="48">
        <f>D25</f>
        <v>476</v>
      </c>
      <c r="AF3" s="49">
        <f>D24</f>
        <v>61.80555555555556</v>
      </c>
      <c r="AG3" s="42">
        <f aca="true" t="shared" si="0" ref="AG3:AG15">IF(AA3=0,0,1)</f>
        <v>1</v>
      </c>
      <c r="AH3" s="42"/>
      <c r="AI3" s="50">
        <f>$AC$10</f>
        <v>235</v>
      </c>
      <c r="AJ3" s="50" t="str">
        <f>$AA$10</f>
        <v>Tamora the Terrible *Beez*</v>
      </c>
      <c r="AK3" s="51">
        <f>$AD$10</f>
        <v>8</v>
      </c>
      <c r="AL3" s="50" t="str">
        <f>$AA$15</f>
        <v>Killa Bee Alex Bombdiggity</v>
      </c>
      <c r="AM3" s="52" t="e">
        <f>$AB$15</f>
        <v>#DIV/0!</v>
      </c>
      <c r="AN3" s="50" t="str">
        <f>$AA$3</f>
        <v>Krusher King Triton *Beez*</v>
      </c>
      <c r="AO3" s="53">
        <f>IF($AE$3=0,-99999,$AE$3)</f>
        <v>476</v>
      </c>
      <c r="AP3" s="50" t="str">
        <f>$AA$3</f>
        <v>Krusher King Triton *Beez*</v>
      </c>
      <c r="AQ3" s="123">
        <f>IF($AP3=0,-1,$AF$3)</f>
        <v>61.80555555555556</v>
      </c>
      <c r="AR3" s="60" t="str">
        <f>'[2]stable_matches'!$F$3</f>
        <v>Krusher King Triton *Beez*</v>
      </c>
      <c r="AS3" s="60">
        <f>'[2]stable_matches'!$F$4</f>
        <v>495</v>
      </c>
      <c r="AT3" s="60">
        <f>'[2]stable_matches'!$F$5</f>
        <v>305</v>
      </c>
      <c r="AU3" s="60">
        <f>AS3+AT3</f>
        <v>800</v>
      </c>
      <c r="AV3" s="125">
        <f>IF(AS3=0,0,AS3/AU3)</f>
        <v>0.61875</v>
      </c>
      <c r="AW3" s="6" t="str">
        <f>'[1]stable_data'!$G$123</f>
        <v>Use Once and Destroy</v>
      </c>
      <c r="AX3" s="6">
        <f>'[1]stable_data'!$I$123</f>
        <v>3</v>
      </c>
      <c r="AY3" s="6">
        <f>'[1]stable_data'!$J$123</f>
        <v>1</v>
      </c>
      <c r="AZ3" s="6">
        <f>AX3+AY3</f>
        <v>4</v>
      </c>
      <c r="BA3" s="142">
        <f>IF(BB3=0,IF(AZ3=0,0,AX3/AZ3),0)</f>
        <v>0.75</v>
      </c>
      <c r="BB3" s="6">
        <f>'[1]stable_data'!$K$123</f>
        <v>0</v>
      </c>
      <c r="BC3" s="6">
        <v>11</v>
      </c>
    </row>
    <row r="4" spans="2:55" ht="12.75" customHeight="1">
      <c r="B4" s="176" t="s">
        <v>22</v>
      </c>
      <c r="C4" s="176"/>
      <c r="D4" s="13">
        <f>'[1]stable_data'!$A6</f>
        <v>75</v>
      </c>
      <c r="F4" s="173"/>
      <c r="G4" s="173"/>
      <c r="I4" s="5"/>
      <c r="J4" s="238" t="str">
        <f aca="true" t="shared" si="1" ref="J4:J10">AR3</f>
        <v>Krusher King Triton *Beez*</v>
      </c>
      <c r="K4" s="239"/>
      <c r="L4" s="239"/>
      <c r="M4" s="178">
        <f aca="true" t="shared" si="2" ref="M4:P10">AS3</f>
        <v>495</v>
      </c>
      <c r="N4" s="179">
        <f t="shared" si="2"/>
        <v>305</v>
      </c>
      <c r="O4" s="180">
        <f t="shared" si="2"/>
        <v>800</v>
      </c>
      <c r="P4" s="190">
        <f t="shared" si="2"/>
        <v>0.61875</v>
      </c>
      <c r="AA4" s="42" t="str">
        <f>J18</f>
        <v>Chaplain Calamity *Killa Beez*</v>
      </c>
      <c r="AB4" s="46">
        <f>L26</f>
        <v>10.179173743511543</v>
      </c>
      <c r="AC4" s="41">
        <f>L28</f>
        <v>3909</v>
      </c>
      <c r="AD4" s="47">
        <f>M28</f>
        <v>-64</v>
      </c>
      <c r="AE4" s="48">
        <f>L25</f>
        <v>-296</v>
      </c>
      <c r="AF4" s="49">
        <f>L24</f>
        <v>43.66980325064158</v>
      </c>
      <c r="AG4" s="42">
        <f t="shared" si="0"/>
        <v>1</v>
      </c>
      <c r="AH4" s="42"/>
      <c r="AI4" s="50">
        <f>$AC$14</f>
        <v>842</v>
      </c>
      <c r="AJ4" s="50" t="str">
        <f>$AA$14</f>
        <v>Stryker TnT {*BEEZ*}</v>
      </c>
      <c r="AK4" s="51">
        <f>$AD$14</f>
        <v>-4</v>
      </c>
      <c r="AL4" s="50" t="str">
        <f>$AA$10</f>
        <v>Tamora the Terrible *Beez*</v>
      </c>
      <c r="AM4" s="52">
        <f>$AB$10</f>
        <v>52.222089323734345</v>
      </c>
      <c r="AN4" s="50" t="str">
        <f>$AA$14</f>
        <v>Stryker TnT {*BEEZ*}</v>
      </c>
      <c r="AO4" s="53">
        <f>IF($AE$14=0,-99999,$AE$14)</f>
        <v>430</v>
      </c>
      <c r="AP4" s="50" t="str">
        <f>$AA$14</f>
        <v>Stryker TnT {*BEEZ*}</v>
      </c>
      <c r="AQ4" s="123">
        <f>IF($AP4=0,-1,$AF$14)</f>
        <v>59.58965209634255</v>
      </c>
      <c r="AR4" s="60" t="str">
        <f>'[2]stable_matches'!$M$3</f>
        <v>Tamora the Terrible *Beez*</v>
      </c>
      <c r="AS4" s="60">
        <f>'[2]stable_matches'!$M$4</f>
        <v>214</v>
      </c>
      <c r="AT4" s="60">
        <f>'[2]stable_matches'!$M$5</f>
        <v>158</v>
      </c>
      <c r="AU4" s="60">
        <f>AS4+AT4</f>
        <v>372</v>
      </c>
      <c r="AV4" s="125">
        <f>IF(AS4=0,0,AS4/AU4)</f>
        <v>0.5752688172043011</v>
      </c>
      <c r="AW4" s="6" t="str">
        <f>'[1]stable_data'!$G$187</f>
        <v>Project Mayhem</v>
      </c>
      <c r="AX4" s="6">
        <f>'[1]stable_data'!$I$187</f>
        <v>246</v>
      </c>
      <c r="AY4" s="6">
        <f>'[1]stable_data'!$J$187</f>
        <v>111</v>
      </c>
      <c r="AZ4" s="6">
        <f>AX4+AY4</f>
        <v>357</v>
      </c>
      <c r="BA4" s="142">
        <f>IF(BB4=0,IF(AZ4=0,0,AX4/AZ4),0)</f>
        <v>0.6890756302521008</v>
      </c>
      <c r="BB4" s="6">
        <f>'[1]stable_data'!$K$187</f>
        <v>0</v>
      </c>
      <c r="BC4" s="6">
        <f>BC3+16</f>
        <v>27</v>
      </c>
    </row>
    <row r="5" spans="2:55" ht="12.75" customHeight="1">
      <c r="B5" s="197" t="s">
        <v>15</v>
      </c>
      <c r="C5" s="176"/>
      <c r="D5" s="13">
        <f>'[1]stable_data'!$B6</f>
        <v>624</v>
      </c>
      <c r="E5" s="15">
        <f>D5/$D$8</f>
        <v>0.43213296398891965</v>
      </c>
      <c r="F5" s="173"/>
      <c r="G5" s="173"/>
      <c r="I5" s="5"/>
      <c r="J5" s="238" t="str">
        <f t="shared" si="1"/>
        <v>Tamora the Terrible *Beez*</v>
      </c>
      <c r="K5" s="239"/>
      <c r="L5" s="239"/>
      <c r="M5" s="178">
        <f t="shared" si="2"/>
        <v>214</v>
      </c>
      <c r="N5" s="179">
        <f t="shared" si="2"/>
        <v>158</v>
      </c>
      <c r="O5" s="180">
        <f t="shared" si="2"/>
        <v>372</v>
      </c>
      <c r="P5" s="190">
        <f t="shared" si="2"/>
        <v>0.5752688172043011</v>
      </c>
      <c r="AA5" s="42" t="str">
        <f>R18</f>
        <v>*D*O*A* *BEEZ*</v>
      </c>
      <c r="AB5" s="46">
        <f>T26</f>
        <v>16.517474822381676</v>
      </c>
      <c r="AC5" s="41">
        <f>T28</f>
        <v>1332</v>
      </c>
      <c r="AD5" s="47">
        <f>U28</f>
        <v>-65</v>
      </c>
      <c r="AE5" s="48">
        <f>T25</f>
        <v>130</v>
      </c>
      <c r="AF5" s="49">
        <f>T24</f>
        <v>51.90727699530516</v>
      </c>
      <c r="AG5" s="42">
        <f t="shared" si="0"/>
        <v>1</v>
      </c>
      <c r="AH5" s="42"/>
      <c r="AI5" s="50">
        <f>$AC$3</f>
        <v>1027</v>
      </c>
      <c r="AJ5" s="50" t="str">
        <f>$AA$3</f>
        <v>Krusher King Triton *Beez*</v>
      </c>
      <c r="AK5" s="51">
        <f>$AD$3</f>
        <v>27</v>
      </c>
      <c r="AL5" s="50" t="str">
        <f>$AA$14</f>
        <v>Stryker TnT {*BEEZ*}</v>
      </c>
      <c r="AM5" s="52">
        <f>$AB$14</f>
        <v>18.067602803627086</v>
      </c>
      <c r="AN5" s="50" t="str">
        <f>$AA$8</f>
        <v>The Weather Man *Beez*</v>
      </c>
      <c r="AO5" s="53">
        <f>IF($AE$8=0,-99999,$AE$8)</f>
        <v>225</v>
      </c>
      <c r="AP5" s="50" t="str">
        <f>$AA$8</f>
        <v>The Weather Man *Beez*</v>
      </c>
      <c r="AQ5" s="123">
        <f>IF($AP5=0,-1,$AF$8)</f>
        <v>54.498200719712116</v>
      </c>
      <c r="AR5" s="66" t="str">
        <f>'[2]stable_matches'!$Q$3</f>
        <v>Stryker TnT {*BEEZ*}</v>
      </c>
      <c r="AS5" s="66">
        <f>'[2]stable_matches'!$Q$4</f>
        <v>157</v>
      </c>
      <c r="AT5" s="66">
        <f>'[2]stable_matches'!$Q$5</f>
        <v>121</v>
      </c>
      <c r="AU5" s="66">
        <f>AS5+AT5</f>
        <v>278</v>
      </c>
      <c r="AV5" s="126">
        <f>IF(AS5=0,0,AS5/AU5)</f>
        <v>0.564748201438849</v>
      </c>
      <c r="AW5" s="6" t="str">
        <f>'[1]stable_data'!$G$203</f>
        <v>Bombdiggity War (F~H)</v>
      </c>
      <c r="AX5" s="6">
        <f>'[1]stable_data'!$I$203</f>
        <v>63</v>
      </c>
      <c r="AY5" s="6">
        <f>'[1]stable_data'!$J$203</f>
        <v>50</v>
      </c>
      <c r="AZ5" s="6">
        <f>AX5+AY5</f>
        <v>113</v>
      </c>
      <c r="BA5" s="142">
        <f>IF(BB5=0,IF(AZ5=0,0,AX5/AZ5),0)</f>
        <v>0.5575221238938053</v>
      </c>
      <c r="BB5" s="6">
        <f>'[1]stable_data'!$K$203</f>
        <v>0</v>
      </c>
      <c r="BC5" s="6">
        <f aca="true" t="shared" si="3" ref="BC5:BC12">BC4+16</f>
        <v>43</v>
      </c>
    </row>
    <row r="6" spans="2:55" ht="12.75" customHeight="1">
      <c r="B6" s="197" t="s">
        <v>16</v>
      </c>
      <c r="C6" s="176"/>
      <c r="D6" s="13">
        <f>'[1]stable_data'!$C6</f>
        <v>631</v>
      </c>
      <c r="E6" s="15">
        <f>D6/$D$8</f>
        <v>0.43698060941828254</v>
      </c>
      <c r="F6" s="173"/>
      <c r="G6" s="173"/>
      <c r="I6" s="5"/>
      <c r="J6" s="238" t="str">
        <f t="shared" si="1"/>
        <v>Stryker TnT {*BEEZ*}</v>
      </c>
      <c r="K6" s="239"/>
      <c r="L6" s="239"/>
      <c r="M6" s="178">
        <f t="shared" si="2"/>
        <v>157</v>
      </c>
      <c r="N6" s="179">
        <f t="shared" si="2"/>
        <v>121</v>
      </c>
      <c r="O6" s="180">
        <f t="shared" si="2"/>
        <v>278</v>
      </c>
      <c r="P6" s="190">
        <f t="shared" si="2"/>
        <v>0.564748201438849</v>
      </c>
      <c r="AA6" s="42" t="str">
        <f>B46</f>
        <v>Voodoo Boogaloo *Beez*</v>
      </c>
      <c r="AB6" s="46">
        <f>D54</f>
        <v>12.26323469607482</v>
      </c>
      <c r="AC6" s="41">
        <f>D56</f>
        <v>2773</v>
      </c>
      <c r="AD6" s="47">
        <f>E56</f>
        <v>64</v>
      </c>
      <c r="AE6" s="48">
        <f>D53</f>
        <v>-181</v>
      </c>
      <c r="AF6" s="49">
        <f>D52</f>
        <v>44.49848024316109</v>
      </c>
      <c r="AG6" s="42">
        <f t="shared" si="0"/>
        <v>1</v>
      </c>
      <c r="AH6" s="42"/>
      <c r="AI6" s="50">
        <f>$AC$5</f>
        <v>1332</v>
      </c>
      <c r="AJ6" s="50" t="str">
        <f>$AA$5</f>
        <v>*D*O*A* *BEEZ*</v>
      </c>
      <c r="AK6" s="51">
        <f>$AD$5</f>
        <v>-65</v>
      </c>
      <c r="AL6" s="50" t="str">
        <f>$AA$5</f>
        <v>*D*O*A* *BEEZ*</v>
      </c>
      <c r="AM6" s="52">
        <f>$AB$5</f>
        <v>16.517474822381676</v>
      </c>
      <c r="AN6" s="50" t="str">
        <f>$AA$9</f>
        <v>Ivan Drago *Beez*</v>
      </c>
      <c r="AO6" s="53">
        <f>IF($AE$9=0,-99999,$AE$9)</f>
        <v>219</v>
      </c>
      <c r="AP6" s="50" t="str">
        <f>$AA$9</f>
        <v>Ivan Drago *Beez*</v>
      </c>
      <c r="AQ6" s="123">
        <f>IF($AP6=0,-1,$AF$9)</f>
        <v>54.155597722960145</v>
      </c>
      <c r="AR6" s="60" t="str">
        <f>'[2]stable_matches'!$O$3</f>
        <v>BEEMER!!! *Beez* is NOT retiring</v>
      </c>
      <c r="AS6" s="60">
        <f>'[2]stable_matches'!$O$4</f>
        <v>198</v>
      </c>
      <c r="AT6" s="60">
        <f>'[2]stable_matches'!$O$5</f>
        <v>166</v>
      </c>
      <c r="AU6" s="60">
        <f>AS6+AT6</f>
        <v>364</v>
      </c>
      <c r="AV6" s="125">
        <f>IF(AS6=0,0,AS6/AU6)</f>
        <v>0.5439560439560439</v>
      </c>
      <c r="AW6" s="6" t="str">
        <f>'[1]stable_data'!$G$107</f>
        <v>Ranch and Salsa</v>
      </c>
      <c r="AX6" s="6">
        <f>'[1]stable_data'!$I$107</f>
        <v>481</v>
      </c>
      <c r="AY6" s="6">
        <f>'[1]stable_data'!$J$107</f>
        <v>385</v>
      </c>
      <c r="AZ6" s="6">
        <f>AX6+AY6</f>
        <v>866</v>
      </c>
      <c r="BA6" s="142">
        <f>IF(BB6=0,IF(AZ6=0,0,AX6/AZ6),0)</f>
        <v>0.5554272517321016</v>
      </c>
      <c r="BB6" s="6">
        <f>'[1]stable_data'!$K$107</f>
        <v>0</v>
      </c>
      <c r="BC6" s="6">
        <f t="shared" si="3"/>
        <v>59</v>
      </c>
    </row>
    <row r="7" spans="2:55" ht="12.75" customHeight="1">
      <c r="B7" s="197" t="s">
        <v>20</v>
      </c>
      <c r="C7" s="176"/>
      <c r="D7" s="13">
        <f>'[1]stable_data'!$D6</f>
        <v>189</v>
      </c>
      <c r="E7" s="15">
        <f>D7/$D$8</f>
        <v>0.13088642659279778</v>
      </c>
      <c r="F7" s="173"/>
      <c r="G7" s="173"/>
      <c r="I7" s="5"/>
      <c r="J7" s="238" t="str">
        <f t="shared" si="1"/>
        <v>BEEMER!!! *Beez* is NOT retiring</v>
      </c>
      <c r="K7" s="239"/>
      <c r="L7" s="239"/>
      <c r="M7" s="178">
        <f t="shared" si="2"/>
        <v>198</v>
      </c>
      <c r="N7" s="179">
        <f t="shared" si="2"/>
        <v>166</v>
      </c>
      <c r="O7" s="180">
        <f t="shared" si="2"/>
        <v>364</v>
      </c>
      <c r="P7" s="190">
        <f t="shared" si="2"/>
        <v>0.5439560439560439</v>
      </c>
      <c r="AA7" s="42" t="str">
        <f>J46</f>
        <v>~ Storm ~</v>
      </c>
      <c r="AB7" s="46">
        <f>T54</f>
        <v>7.182259646437078</v>
      </c>
      <c r="AC7" s="41">
        <f>L56</f>
        <v>4118</v>
      </c>
      <c r="AD7" s="47">
        <f>M56</f>
        <v>-1</v>
      </c>
      <c r="AE7" s="48">
        <f>L53</f>
        <v>-240</v>
      </c>
      <c r="AF7" s="49">
        <f>L52</f>
        <v>44.836488812392425</v>
      </c>
      <c r="AG7" s="42">
        <f t="shared" si="0"/>
        <v>1</v>
      </c>
      <c r="AH7" s="42"/>
      <c r="AI7" s="50">
        <f>$AC$12</f>
        <v>2242</v>
      </c>
      <c r="AJ7" s="50" t="str">
        <f>$AA$12</f>
        <v>BEEMER!!! *Beez* is NOT retiring</v>
      </c>
      <c r="AK7" s="51">
        <f>$AD$12</f>
        <v>-22</v>
      </c>
      <c r="AL7" s="50" t="str">
        <f>$AA$3</f>
        <v>Krusher King Triton *Beez*</v>
      </c>
      <c r="AM7" s="52">
        <f>$AB$3</f>
        <v>12.469918426907542</v>
      </c>
      <c r="AN7" s="50" t="str">
        <f>$AA$5</f>
        <v>*D*O*A* *BEEZ*</v>
      </c>
      <c r="AO7" s="53">
        <f>IF($AE$5=0,-99999,$AE$5)</f>
        <v>130</v>
      </c>
      <c r="AP7" s="50" t="str">
        <f>$AA$12</f>
        <v>BEEMER!!! *Beez* is NOT retiring</v>
      </c>
      <c r="AQ7" s="123">
        <f>IF($AP7=0,-1,$AF$12)</f>
        <v>53.338391502276174</v>
      </c>
      <c r="AR7" s="60" t="str">
        <f>'[2]stable_matches'!$K$3</f>
        <v>The Weather Man *Beez*</v>
      </c>
      <c r="AS7" s="60">
        <f>'[2]stable_matches'!$K$4</f>
        <v>362</v>
      </c>
      <c r="AT7" s="60">
        <f>'[2]stable_matches'!$K$5</f>
        <v>313</v>
      </c>
      <c r="AU7" s="60">
        <f>AS7+AT7</f>
        <v>675</v>
      </c>
      <c r="AV7" s="125">
        <f>IF(AS7=0,0,AS7/AU7)</f>
        <v>0.5362962962962963</v>
      </c>
      <c r="AW7" s="6" t="str">
        <f>'[1]stable_data'!$G$75</f>
        <v>Weathering The Killa Storm</v>
      </c>
      <c r="AX7" s="6">
        <f>'[1]stable_data'!$I$75</f>
        <v>109</v>
      </c>
      <c r="AY7" s="6">
        <f>'[1]stable_data'!$J$75</f>
        <v>100</v>
      </c>
      <c r="AZ7" s="6">
        <f>AX7+AY7</f>
        <v>209</v>
      </c>
      <c r="BA7" s="142">
        <f>IF(BB7=0,IF(AZ7=0,0,AX7/AZ7),0)</f>
        <v>0.5215311004784688</v>
      </c>
      <c r="BB7" s="6">
        <f>'[1]stable_data'!$K$75</f>
        <v>0</v>
      </c>
      <c r="BC7" s="6">
        <f t="shared" si="3"/>
        <v>75</v>
      </c>
    </row>
    <row r="8" spans="2:55" ht="12.75" customHeight="1">
      <c r="B8" s="197" t="s">
        <v>21</v>
      </c>
      <c r="C8" s="176"/>
      <c r="D8" s="33">
        <f>SUM(D5:D7)</f>
        <v>1444</v>
      </c>
      <c r="E8" s="34"/>
      <c r="G8" s="6"/>
      <c r="J8" s="238" t="str">
        <f t="shared" si="1"/>
        <v>The Weather Man *Beez*</v>
      </c>
      <c r="K8" s="239"/>
      <c r="L8" s="239"/>
      <c r="M8" s="178">
        <f t="shared" si="2"/>
        <v>362</v>
      </c>
      <c r="N8" s="179">
        <f t="shared" si="2"/>
        <v>313</v>
      </c>
      <c r="O8" s="180">
        <f t="shared" si="2"/>
        <v>675</v>
      </c>
      <c r="P8" s="190">
        <f t="shared" si="2"/>
        <v>0.5362962962962963</v>
      </c>
      <c r="AA8" s="42" t="str">
        <f>R46</f>
        <v>The Weather Man *Beez*</v>
      </c>
      <c r="AB8" s="46">
        <f>L54</f>
        <v>6.941128627132237</v>
      </c>
      <c r="AC8" s="41">
        <f>T56</f>
        <v>2591</v>
      </c>
      <c r="AD8" s="47">
        <f>U56</f>
        <v>-84</v>
      </c>
      <c r="AE8" s="48">
        <f>T53</f>
        <v>225</v>
      </c>
      <c r="AF8" s="49">
        <f>T52</f>
        <v>54.498200719712116</v>
      </c>
      <c r="AG8" s="42">
        <f t="shared" si="0"/>
        <v>1</v>
      </c>
      <c r="AH8" s="42"/>
      <c r="AI8" s="50">
        <f>$AC$9</f>
        <v>2473</v>
      </c>
      <c r="AJ8" s="50" t="str">
        <f>$AA$9</f>
        <v>Ivan Drago *Beez*</v>
      </c>
      <c r="AK8" s="51">
        <f>$AD$9</f>
        <v>-42</v>
      </c>
      <c r="AL8" s="50" t="str">
        <f>$AA$6</f>
        <v>Voodoo Boogaloo *Beez*</v>
      </c>
      <c r="AM8" s="52">
        <f>$AB$6</f>
        <v>12.26323469607482</v>
      </c>
      <c r="AN8" s="50" t="str">
        <f>$AA$10</f>
        <v>Tamora the Terrible *Beez*</v>
      </c>
      <c r="AO8" s="53">
        <f>IF($AE$10=0,-99999,$AE$10)</f>
        <v>99</v>
      </c>
      <c r="AP8" s="50" t="str">
        <f>$AA$5</f>
        <v>*D*O*A* *BEEZ*</v>
      </c>
      <c r="AQ8" s="123">
        <f>IF($AP8=0,-1,$AF$5)</f>
        <v>51.90727699530516</v>
      </c>
      <c r="AR8" s="60" t="str">
        <f>'[2]stable_matches'!$H$3</f>
        <v>*D*O*A* *BEEZ*</v>
      </c>
      <c r="AS8" s="60">
        <f>'[2]stable_matches'!$H$4</f>
        <v>251</v>
      </c>
      <c r="AT8" s="60">
        <f>'[2]stable_matches'!$H$5</f>
        <v>220</v>
      </c>
      <c r="AU8" s="60">
        <f>AS8+AT8</f>
        <v>471</v>
      </c>
      <c r="AV8" s="125">
        <f>IF(AS8=0,0,AS8/AU8)</f>
        <v>0.5329087048832272</v>
      </c>
      <c r="AW8" s="6" t="str">
        <f>'[1]stable_data'!$G$139</f>
        <v>HARVEST OF DESTRUCTION</v>
      </c>
      <c r="AX8" s="6">
        <f>'[1]stable_data'!$I$139</f>
        <v>215</v>
      </c>
      <c r="AY8" s="6">
        <f>'[1]stable_data'!$J$139</f>
        <v>212</v>
      </c>
      <c r="AZ8" s="6">
        <f>AX8+AY8</f>
        <v>427</v>
      </c>
      <c r="BA8" s="142">
        <f>IF(BB8=0,IF(AZ8=0,0,AX8/AZ8),0)</f>
        <v>0.5035128805620609</v>
      </c>
      <c r="BB8" s="6">
        <f>'[1]stable_data'!$K$139</f>
        <v>0</v>
      </c>
      <c r="BC8" s="6">
        <f t="shared" si="3"/>
        <v>91</v>
      </c>
    </row>
    <row r="9" spans="4:55" ht="12.75" customHeight="1">
      <c r="D9" s="6"/>
      <c r="E9" s="6"/>
      <c r="G9" s="6"/>
      <c r="J9" s="238" t="str">
        <f t="shared" si="1"/>
        <v>*D*O*A* *BEEZ*</v>
      </c>
      <c r="K9" s="239"/>
      <c r="L9" s="239"/>
      <c r="M9" s="178">
        <f t="shared" si="2"/>
        <v>251</v>
      </c>
      <c r="N9" s="179">
        <f t="shared" si="2"/>
        <v>220</v>
      </c>
      <c r="O9" s="180">
        <f t="shared" si="2"/>
        <v>471</v>
      </c>
      <c r="P9" s="190">
        <f t="shared" si="2"/>
        <v>0.5329087048832272</v>
      </c>
      <c r="S9" s="10"/>
      <c r="AA9" s="42" t="str">
        <f>B75</f>
        <v>Ivan Drago *Beez*</v>
      </c>
      <c r="AB9" s="46">
        <f>D83</f>
        <v>7.974547281295845</v>
      </c>
      <c r="AC9" s="41">
        <f>D85</f>
        <v>2473</v>
      </c>
      <c r="AD9" s="47">
        <f>E85</f>
        <v>-42</v>
      </c>
      <c r="AE9" s="48">
        <f>D82</f>
        <v>219</v>
      </c>
      <c r="AF9" s="49">
        <f>D81</f>
        <v>54.155597722960145</v>
      </c>
      <c r="AG9" s="42">
        <f t="shared" si="0"/>
        <v>1</v>
      </c>
      <c r="AH9" s="42"/>
      <c r="AI9" s="50">
        <f>$AC$8</f>
        <v>2591</v>
      </c>
      <c r="AJ9" s="50" t="str">
        <f>$AA$8</f>
        <v>The Weather Man *Beez*</v>
      </c>
      <c r="AK9" s="51">
        <f>$AD$8</f>
        <v>-84</v>
      </c>
      <c r="AL9" s="50" t="str">
        <f>$AA$12</f>
        <v>BEEMER!!! *Beez* is NOT retiring</v>
      </c>
      <c r="AM9" s="52">
        <f>$AB$12</f>
        <v>11.591512570868474</v>
      </c>
      <c r="AN9" s="50" t="str">
        <f>$AA$12</f>
        <v>BEEMER!!! *Beez* is NOT retiring</v>
      </c>
      <c r="AO9" s="53">
        <f>IF($AE$12=0,-99999,$AE$12)</f>
        <v>88</v>
      </c>
      <c r="AP9" s="50" t="str">
        <f>$AA$10</f>
        <v>Tamora the Terrible *Beez*</v>
      </c>
      <c r="AQ9" s="123">
        <f>IF($AP9=0,-1,$AF$10)</f>
        <v>50.932730356133405</v>
      </c>
      <c r="AR9" s="60" t="str">
        <f>'[2]stable_matches'!$L$3</f>
        <v>Ivan Drago *Beez*</v>
      </c>
      <c r="AS9" s="60">
        <f>'[2]stable_matches'!$L$4</f>
        <v>225</v>
      </c>
      <c r="AT9" s="60">
        <f>'[2]stable_matches'!$L$5</f>
        <v>224</v>
      </c>
      <c r="AU9" s="60">
        <f>AS9+AT9</f>
        <v>449</v>
      </c>
      <c r="AV9" s="125">
        <f>IF(AS9=0,0,AS9/AU9)</f>
        <v>0.5011135857461024</v>
      </c>
      <c r="AW9" s="6" t="str">
        <f>'[1]stable_data'!$G$27</f>
        <v>The Brothers Calamity</v>
      </c>
      <c r="AX9" s="6">
        <f>'[1]stable_data'!$I$27</f>
        <v>322</v>
      </c>
      <c r="AY9" s="6">
        <f>'[1]stable_data'!$J$27</f>
        <v>323</v>
      </c>
      <c r="AZ9" s="6">
        <f>AX9+AY9</f>
        <v>645</v>
      </c>
      <c r="BA9" s="142">
        <f>IF(BB9=0,IF(AZ9=0,0,AX9/AZ9),0)</f>
        <v>0.4992248062015504</v>
      </c>
      <c r="BB9" s="6">
        <f>'[1]stable_data'!$K$27</f>
        <v>0</v>
      </c>
      <c r="BC9" s="6">
        <f t="shared" si="3"/>
        <v>107</v>
      </c>
    </row>
    <row r="10" spans="4:55" ht="12.75" customHeight="1">
      <c r="D10" s="6"/>
      <c r="E10" s="6"/>
      <c r="G10" s="11"/>
      <c r="I10" s="12"/>
      <c r="J10" s="238" t="str">
        <f t="shared" si="1"/>
        <v>Ivan Drago *Beez*</v>
      </c>
      <c r="K10" s="239"/>
      <c r="L10" s="239"/>
      <c r="M10" s="178">
        <f t="shared" si="2"/>
        <v>225</v>
      </c>
      <c r="N10" s="179">
        <f t="shared" si="2"/>
        <v>224</v>
      </c>
      <c r="O10" s="180">
        <f t="shared" si="2"/>
        <v>449</v>
      </c>
      <c r="P10" s="190">
        <f t="shared" si="2"/>
        <v>0.5011135857461024</v>
      </c>
      <c r="Q10" s="10"/>
      <c r="R10" s="10"/>
      <c r="S10" s="10"/>
      <c r="T10" s="10"/>
      <c r="AA10" s="42" t="str">
        <f>J75</f>
        <v>Tamora the Terrible *Beez*</v>
      </c>
      <c r="AB10" s="46">
        <f>L83</f>
        <v>52.222089323734345</v>
      </c>
      <c r="AC10" s="41">
        <f>L85</f>
        <v>235</v>
      </c>
      <c r="AD10" s="47">
        <f>M85</f>
        <v>8</v>
      </c>
      <c r="AE10" s="48">
        <f>L82</f>
        <v>99</v>
      </c>
      <c r="AF10" s="49">
        <f>L81</f>
        <v>50.932730356133405</v>
      </c>
      <c r="AG10" s="42">
        <f t="shared" si="0"/>
        <v>1</v>
      </c>
      <c r="AH10" s="42"/>
      <c r="AI10" s="50">
        <f>$AC$6</f>
        <v>2773</v>
      </c>
      <c r="AJ10" s="50" t="str">
        <f>$AA$6</f>
        <v>Voodoo Boogaloo *Beez*</v>
      </c>
      <c r="AK10" s="51">
        <f>$AD$6</f>
        <v>64</v>
      </c>
      <c r="AL10" s="50" t="str">
        <f>$AA$4</f>
        <v>Chaplain Calamity *Killa Beez*</v>
      </c>
      <c r="AM10" s="52">
        <f>$AB$4</f>
        <v>10.179173743511543</v>
      </c>
      <c r="AN10" s="50" t="str">
        <f>$AA$15</f>
        <v>Killa Bee Alex Bombdiggity</v>
      </c>
      <c r="AO10" s="53">
        <f>IF($AE$15=0,-99999,$AE$15)</f>
        <v>6</v>
      </c>
      <c r="AP10" s="50" t="str">
        <f>$AA$15</f>
        <v>Killa Bee Alex Bombdiggity</v>
      </c>
      <c r="AQ10" s="123">
        <f>IF($AP10=0,-1,$AF$15)</f>
        <v>50.513698630136986</v>
      </c>
      <c r="AR10" s="60" t="str">
        <f>'[2]stable_matches'!$P$3</f>
        <v>*LNIGROLL* *BEEZ*</v>
      </c>
      <c r="AS10" s="60">
        <f>'[2]stable_matches'!$P$4</f>
        <v>137</v>
      </c>
      <c r="AT10" s="60">
        <f>'[2]stable_matches'!$P$5</f>
        <v>143</v>
      </c>
      <c r="AU10" s="60">
        <f>AS10+AT10</f>
        <v>280</v>
      </c>
      <c r="AV10" s="125">
        <f>IF(AS10=0,0,AS10/AU10)</f>
        <v>0.48928571428571427</v>
      </c>
      <c r="AW10" s="6" t="str">
        <f>'[1]stable_data'!$G$43</f>
        <v>bros b4 hoes</v>
      </c>
      <c r="AX10" s="6">
        <f>'[1]stable_data'!$I$43</f>
        <v>490</v>
      </c>
      <c r="AY10" s="6">
        <f>'[1]stable_data'!$J$43</f>
        <v>523</v>
      </c>
      <c r="AZ10" s="6">
        <f>AX10+AY10</f>
        <v>1013</v>
      </c>
      <c r="BA10" s="142">
        <f>IF(BB10=0,IF(AZ10=0,0,AX10/AZ10),0)</f>
        <v>0.4837117472852912</v>
      </c>
      <c r="BB10" s="6">
        <f>'[1]stable_data'!$K$43</f>
        <v>0</v>
      </c>
      <c r="BC10" s="6">
        <f>BC9+16</f>
        <v>123</v>
      </c>
    </row>
    <row r="11" spans="4:55" ht="12.75" customHeight="1">
      <c r="D11" s="6"/>
      <c r="E11" s="6"/>
      <c r="J11" s="241" t="str">
        <f aca="true" t="shared" si="4" ref="J11:J16">AR10</f>
        <v>*LNIGROLL* *BEEZ*</v>
      </c>
      <c r="K11" s="242"/>
      <c r="L11" s="242"/>
      <c r="M11" s="181">
        <f aca="true" t="shared" si="5" ref="M11:P16">AS10</f>
        <v>137</v>
      </c>
      <c r="N11" s="182">
        <f t="shared" si="5"/>
        <v>143</v>
      </c>
      <c r="O11" s="183">
        <f t="shared" si="5"/>
        <v>280</v>
      </c>
      <c r="P11" s="191">
        <f t="shared" si="5"/>
        <v>0.48928571428571427</v>
      </c>
      <c r="S11" s="252"/>
      <c r="T11" s="252"/>
      <c r="U11" s="252"/>
      <c r="V11" s="252"/>
      <c r="W11" s="252"/>
      <c r="AA11" s="42" t="str">
        <f>R75</f>
        <v>JeremyBob BuffPants *BEEZ*</v>
      </c>
      <c r="AB11" s="46">
        <f>T83</f>
        <v>3.5308470683923288</v>
      </c>
      <c r="AC11" s="41">
        <f>T85</f>
        <v>5713</v>
      </c>
      <c r="AD11" s="47">
        <f>U85</f>
        <v>-63</v>
      </c>
      <c r="AE11" s="48">
        <f>T82</f>
        <v>-60</v>
      </c>
      <c r="AF11" s="49">
        <f>T81</f>
        <v>48.605947955390334</v>
      </c>
      <c r="AG11" s="42">
        <f t="shared" si="0"/>
        <v>1</v>
      </c>
      <c r="AH11" s="42"/>
      <c r="AI11" s="50">
        <f>$AC$13</f>
        <v>3220</v>
      </c>
      <c r="AJ11" s="50" t="str">
        <f>$AA$13</f>
        <v>*LNIGROLL* *BEEZ*</v>
      </c>
      <c r="AK11" s="51">
        <f>$AD$13</f>
        <v>3</v>
      </c>
      <c r="AL11" s="50" t="str">
        <f>$AA$9</f>
        <v>Ivan Drago *Beez*</v>
      </c>
      <c r="AM11" s="52">
        <f>$AB$9</f>
        <v>7.974547281295845</v>
      </c>
      <c r="AN11" s="50" t="str">
        <f>$AA$13</f>
        <v>*LNIGROLL* *BEEZ*</v>
      </c>
      <c r="AO11" s="53">
        <f>IF($AE$13=0,-99999,$AE$13)</f>
        <v>-38</v>
      </c>
      <c r="AP11" s="50" t="str">
        <f>$AA$13</f>
        <v>*LNIGROLL* *BEEZ*</v>
      </c>
      <c r="AQ11" s="123">
        <f>IF($AP11=0,-1,$AF$13)</f>
        <v>49.05284147557328</v>
      </c>
      <c r="AR11" s="60" t="str">
        <f>'[2]stable_matches'!$N$3</f>
        <v>JeremyBob BuffPants *BEEZ*</v>
      </c>
      <c r="AS11" s="60">
        <f>'[2]stable_matches'!$N$4</f>
        <v>239</v>
      </c>
      <c r="AT11" s="60">
        <f>'[2]stable_matches'!$N$5</f>
        <v>295</v>
      </c>
      <c r="AU11" s="60">
        <f>AS11+AT11</f>
        <v>534</v>
      </c>
      <c r="AV11" s="125">
        <f>IF(AS11=0,0,AS11/AU11)</f>
        <v>0.44756554307116103</v>
      </c>
      <c r="AW11" s="6" t="str">
        <f>'[1]stable_data'!$G$91</f>
        <v>Weathering The Killa Storm</v>
      </c>
      <c r="AX11" s="6">
        <f>'[1]stable_data'!$I$91</f>
        <v>109</v>
      </c>
      <c r="AY11" s="6">
        <f>'[1]stable_data'!$J$91</f>
        <v>100</v>
      </c>
      <c r="AZ11" s="6">
        <f>AX11+AY11</f>
        <v>209</v>
      </c>
      <c r="BA11" s="142">
        <f>IF(BB11=0,IF(AZ11=0,0,AX11/AZ11),0)</f>
        <v>0</v>
      </c>
      <c r="BB11" s="6">
        <f>'[1]stable_data'!$K$91</f>
        <v>1</v>
      </c>
      <c r="BC11" s="6">
        <f t="shared" si="3"/>
        <v>139</v>
      </c>
    </row>
    <row r="12" spans="4:55" ht="12.75" customHeight="1">
      <c r="D12" s="6"/>
      <c r="E12" s="6"/>
      <c r="F12" s="16"/>
      <c r="G12" s="16"/>
      <c r="H12" s="16"/>
      <c r="I12" s="16"/>
      <c r="J12" s="244" t="str">
        <f t="shared" si="4"/>
        <v>JeremyBob BuffPants *BEEZ*</v>
      </c>
      <c r="K12" s="245"/>
      <c r="L12" s="245"/>
      <c r="M12" s="184">
        <f t="shared" si="5"/>
        <v>239</v>
      </c>
      <c r="N12" s="185">
        <f t="shared" si="5"/>
        <v>295</v>
      </c>
      <c r="O12" s="186">
        <f t="shared" si="5"/>
        <v>534</v>
      </c>
      <c r="P12" s="192">
        <f t="shared" si="5"/>
        <v>0.44756554307116103</v>
      </c>
      <c r="T12" s="17"/>
      <c r="U12" s="17"/>
      <c r="V12" s="17"/>
      <c r="W12" s="17"/>
      <c r="X12" s="17"/>
      <c r="Y12" s="18"/>
      <c r="AA12" s="42" t="str">
        <f>B106</f>
        <v>BEEMER!!! *Beez* is NOT retiring</v>
      </c>
      <c r="AB12" s="46">
        <f>D114</f>
        <v>11.591512570868474</v>
      </c>
      <c r="AC12" s="41">
        <f>D116</f>
        <v>2242</v>
      </c>
      <c r="AD12" s="47">
        <f>E116</f>
        <v>-22</v>
      </c>
      <c r="AE12" s="48">
        <f>D113</f>
        <v>88</v>
      </c>
      <c r="AF12" s="49">
        <f>D112</f>
        <v>53.338391502276174</v>
      </c>
      <c r="AG12" s="42">
        <f t="shared" si="0"/>
        <v>1</v>
      </c>
      <c r="AH12" s="42"/>
      <c r="AI12" s="50">
        <f>$AC$4</f>
        <v>3909</v>
      </c>
      <c r="AJ12" s="50" t="str">
        <f>$AA$4</f>
        <v>Chaplain Calamity *Killa Beez*</v>
      </c>
      <c r="AK12" s="51">
        <f>$AD$4</f>
        <v>-64</v>
      </c>
      <c r="AL12" s="50" t="str">
        <f>$AA$13</f>
        <v>*LNIGROLL* *BEEZ*</v>
      </c>
      <c r="AM12" s="52">
        <f>$AB$13</f>
        <v>7.3200488003255595</v>
      </c>
      <c r="AN12" s="50" t="str">
        <f>$AA$11</f>
        <v>JeremyBob BuffPants *BEEZ*</v>
      </c>
      <c r="AO12" s="53">
        <f>IF($AE$11=0,-99999,$AE$11)</f>
        <v>-60</v>
      </c>
      <c r="AP12" s="50" t="str">
        <f>$AA$11</f>
        <v>JeremyBob BuffPants *BEEZ*</v>
      </c>
      <c r="AQ12" s="123">
        <f>IF($AP12=0,-1,$AF$11)</f>
        <v>48.605947955390334</v>
      </c>
      <c r="AR12" s="60" t="str">
        <f>'[2]stable_matches'!$I$3</f>
        <v>Voodoo Boogaloo *Beez*</v>
      </c>
      <c r="AS12" s="60">
        <f>'[2]stable_matches'!$I$4</f>
        <v>243</v>
      </c>
      <c r="AT12" s="60">
        <f>'[2]stable_matches'!$I$5</f>
        <v>339</v>
      </c>
      <c r="AU12" s="60">
        <f>AS12+AT12</f>
        <v>582</v>
      </c>
      <c r="AV12" s="125">
        <f>IF(AS12=0,0,AS12/AU12)</f>
        <v>0.4175257731958763</v>
      </c>
      <c r="AW12" s="6" t="str">
        <f>'[1]stable_data'!$G$59</f>
        <v>The Brothers Calamity</v>
      </c>
      <c r="AX12" s="6">
        <f>'[1]stable_data'!$I$59</f>
        <v>322</v>
      </c>
      <c r="AY12" s="6">
        <f>'[1]stable_data'!$J$59</f>
        <v>323</v>
      </c>
      <c r="AZ12" s="6">
        <f>AX12+AY12</f>
        <v>645</v>
      </c>
      <c r="BA12" s="142">
        <f>IF(BB12=0,IF(AZ12=0,0,AX12/AZ12),0)</f>
        <v>0</v>
      </c>
      <c r="BB12" s="6">
        <f>'[1]stable_data'!$K$59</f>
        <v>1</v>
      </c>
      <c r="BC12" s="6">
        <f t="shared" si="3"/>
        <v>155</v>
      </c>
    </row>
    <row r="13" spans="7:55" s="19" customFormat="1" ht="12.75" customHeight="1">
      <c r="G13" s="20"/>
      <c r="J13" s="244" t="str">
        <f t="shared" si="4"/>
        <v>Voodoo Boogaloo *Beez*</v>
      </c>
      <c r="K13" s="245"/>
      <c r="L13" s="245"/>
      <c r="M13" s="184">
        <f t="shared" si="5"/>
        <v>243</v>
      </c>
      <c r="N13" s="185">
        <f t="shared" si="5"/>
        <v>339</v>
      </c>
      <c r="O13" s="186">
        <f t="shared" si="5"/>
        <v>582</v>
      </c>
      <c r="P13" s="192">
        <f t="shared" si="5"/>
        <v>0.4175257731958763</v>
      </c>
      <c r="Q13" s="22"/>
      <c r="R13" s="22"/>
      <c r="S13" s="22"/>
      <c r="T13" s="22"/>
      <c r="U13" s="22"/>
      <c r="V13" s="23"/>
      <c r="W13" s="24"/>
      <c r="X13" s="21"/>
      <c r="AA13" s="42" t="str">
        <f>J106</f>
        <v>*LNIGROLL* *BEEZ*</v>
      </c>
      <c r="AB13" s="46">
        <f>L114</f>
        <v>7.3200488003255595</v>
      </c>
      <c r="AC13" s="41">
        <f>L116</f>
        <v>3220</v>
      </c>
      <c r="AD13" s="47">
        <f>M116</f>
        <v>3</v>
      </c>
      <c r="AE13" s="48">
        <f>L113</f>
        <v>-38</v>
      </c>
      <c r="AF13" s="49">
        <f>L112</f>
        <v>49.05284147557328</v>
      </c>
      <c r="AG13" s="42">
        <f t="shared" si="0"/>
        <v>1</v>
      </c>
      <c r="AH13" s="42"/>
      <c r="AI13" s="50">
        <f>$AC$7</f>
        <v>4118</v>
      </c>
      <c r="AJ13" s="50" t="str">
        <f>$AA$7</f>
        <v>~ Storm ~</v>
      </c>
      <c r="AK13" s="51">
        <f>$AD$7</f>
        <v>-1</v>
      </c>
      <c r="AL13" s="50" t="str">
        <f>$AA$7</f>
        <v>~ Storm ~</v>
      </c>
      <c r="AM13" s="52">
        <f>$AB$7</f>
        <v>7.182259646437078</v>
      </c>
      <c r="AN13" s="50" t="str">
        <f>$AA$6</f>
        <v>Voodoo Boogaloo *Beez*</v>
      </c>
      <c r="AO13" s="53">
        <f>IF($AE$6=0,-99999,$AE$6)</f>
        <v>-181</v>
      </c>
      <c r="AP13" s="50" t="str">
        <f>$AA$7</f>
        <v>~ Storm ~</v>
      </c>
      <c r="AQ13" s="123">
        <f>IF($AP13=0,-1,$AF$7)</f>
        <v>44.836488812392425</v>
      </c>
      <c r="AR13" s="60" t="str">
        <f>'[2]stable_matches'!$J$3</f>
        <v>~ Storm ~</v>
      </c>
      <c r="AS13" s="60">
        <f>'[2]stable_matches'!$J$4</f>
        <v>267</v>
      </c>
      <c r="AT13" s="60">
        <f>'[2]stable_matches'!$J$5</f>
        <v>417</v>
      </c>
      <c r="AU13" s="60">
        <f>AS13+AT13</f>
        <v>684</v>
      </c>
      <c r="AV13" s="125">
        <f>IF(AS13=0,0,AS13/AU13)</f>
        <v>0.39035087719298245</v>
      </c>
      <c r="AW13" s="6">
        <f>'[1]stable_data'!$G$11</f>
        <v>0</v>
      </c>
      <c r="AX13" s="6">
        <f>'[1]stable_data'!$I$11</f>
        <v>0</v>
      </c>
      <c r="AY13" s="6">
        <f>'[1]stable_data'!$J$11</f>
        <v>0</v>
      </c>
      <c r="AZ13" s="6">
        <f>AX13+AY13</f>
        <v>0</v>
      </c>
      <c r="BA13" s="142">
        <f>IF(BB13=0,IF(AZ13=0,0,AX13/AZ13),0)</f>
        <v>0</v>
      </c>
      <c r="BB13" s="6">
        <f>'[1]stable_data'!$K$11</f>
        <v>0</v>
      </c>
      <c r="BC13" s="6">
        <f>BC12+16</f>
        <v>171</v>
      </c>
    </row>
    <row r="14" spans="6:55" s="32" customFormat="1" ht="12.75" customHeight="1">
      <c r="F14" s="25"/>
      <c r="G14" s="25"/>
      <c r="H14" s="26"/>
      <c r="I14" s="27"/>
      <c r="J14" s="244" t="str">
        <f t="shared" si="4"/>
        <v>~ Storm ~</v>
      </c>
      <c r="K14" s="245"/>
      <c r="L14" s="245"/>
      <c r="M14" s="184">
        <f t="shared" si="5"/>
        <v>267</v>
      </c>
      <c r="N14" s="185">
        <f t="shared" si="5"/>
        <v>417</v>
      </c>
      <c r="O14" s="186">
        <f t="shared" si="5"/>
        <v>684</v>
      </c>
      <c r="P14" s="192">
        <f t="shared" si="5"/>
        <v>0.39035087719298245</v>
      </c>
      <c r="Q14" s="27"/>
      <c r="R14" s="28"/>
      <c r="S14" s="29"/>
      <c r="T14" s="29"/>
      <c r="U14" s="29"/>
      <c r="V14" s="30"/>
      <c r="W14" s="31"/>
      <c r="AA14" s="67" t="str">
        <f>R106</f>
        <v>Stryker TnT {*BEEZ*}</v>
      </c>
      <c r="AB14" s="46">
        <f>T114</f>
        <v>18.067602803627086</v>
      </c>
      <c r="AC14" s="41">
        <f>T116</f>
        <v>842</v>
      </c>
      <c r="AD14" s="68">
        <f>U116</f>
        <v>-4</v>
      </c>
      <c r="AE14" s="69">
        <f>T113</f>
        <v>430</v>
      </c>
      <c r="AF14" s="70">
        <f>T112</f>
        <v>59.58965209634255</v>
      </c>
      <c r="AG14" s="42">
        <f t="shared" si="0"/>
        <v>1</v>
      </c>
      <c r="AH14" s="67"/>
      <c r="AI14" s="50">
        <f>$AC$15</f>
        <v>4350</v>
      </c>
      <c r="AJ14" s="50" t="str">
        <f>$AA$15</f>
        <v>Killa Bee Alex Bombdiggity</v>
      </c>
      <c r="AK14" s="51">
        <f>$AD$15</f>
        <v>0</v>
      </c>
      <c r="AL14" s="50" t="str">
        <f>$AA$8</f>
        <v>The Weather Man *Beez*</v>
      </c>
      <c r="AM14" s="52">
        <f>$AB$8</f>
        <v>6.941128627132237</v>
      </c>
      <c r="AN14" s="50" t="str">
        <f>$AA$7</f>
        <v>~ Storm ~</v>
      </c>
      <c r="AO14" s="53">
        <f>IF($AE$7=0,-99999,$AE$7)</f>
        <v>-240</v>
      </c>
      <c r="AP14" s="50" t="str">
        <f>$AA$6</f>
        <v>Voodoo Boogaloo *Beez*</v>
      </c>
      <c r="AQ14" s="123">
        <f>IF($AP14=0,-1,$AF$6)</f>
        <v>44.49848024316109</v>
      </c>
      <c r="AR14" s="60" t="str">
        <f>'[2]stable_matches'!$G$3</f>
        <v>Chaplain Calamity *Killa Beez*</v>
      </c>
      <c r="AS14" s="60">
        <f>'[2]stable_matches'!$G$4</f>
        <v>192</v>
      </c>
      <c r="AT14" s="60">
        <f>'[2]stable_matches'!$G$5</f>
        <v>348</v>
      </c>
      <c r="AU14" s="60">
        <f>AS14+AT14</f>
        <v>540</v>
      </c>
      <c r="AV14" s="125">
        <f>IF(AS14=0,0,AS14/AU14)</f>
        <v>0.35555555555555557</v>
      </c>
      <c r="AW14" s="6">
        <f>'[1]stable_data'!$G$155</f>
        <v>0</v>
      </c>
      <c r="AX14" s="6">
        <f>'[1]stable_data'!$I$155</f>
        <v>0</v>
      </c>
      <c r="AY14" s="6">
        <f>'[1]stable_data'!$J$155</f>
        <v>0</v>
      </c>
      <c r="AZ14" s="6">
        <f>AX14+AY14</f>
        <v>0</v>
      </c>
      <c r="BA14" s="142">
        <f>IF(BB14=0,IF(AZ14=0,0,AX14/AZ14),0)</f>
        <v>0</v>
      </c>
      <c r="BB14" s="6">
        <f>'[1]stable_data'!$K$155</f>
        <v>0</v>
      </c>
      <c r="BC14" s="6">
        <f>BC13+16</f>
        <v>187</v>
      </c>
    </row>
    <row r="15" spans="6:55" s="32" customFormat="1" ht="12.75" customHeight="1">
      <c r="F15" s="35"/>
      <c r="G15" s="35"/>
      <c r="H15" s="36"/>
      <c r="I15" s="174"/>
      <c r="J15" s="244" t="str">
        <f t="shared" si="4"/>
        <v>Chaplain Calamity *Killa Beez*</v>
      </c>
      <c r="K15" s="245"/>
      <c r="L15" s="245"/>
      <c r="M15" s="184">
        <f t="shared" si="5"/>
        <v>192</v>
      </c>
      <c r="N15" s="185">
        <f t="shared" si="5"/>
        <v>348</v>
      </c>
      <c r="O15" s="186">
        <f t="shared" si="5"/>
        <v>540</v>
      </c>
      <c r="P15" s="192">
        <f t="shared" si="5"/>
        <v>0.35555555555555557</v>
      </c>
      <c r="Q15" s="175"/>
      <c r="R15" s="28"/>
      <c r="S15" s="29"/>
      <c r="T15" s="29"/>
      <c r="U15" s="29"/>
      <c r="V15" s="30"/>
      <c r="W15" s="31"/>
      <c r="AA15" s="67" t="str">
        <f>B132</f>
        <v>Killa Bee Alex Bombdiggity</v>
      </c>
      <c r="AB15" s="46" t="e">
        <f>D140</f>
        <v>#DIV/0!</v>
      </c>
      <c r="AC15" s="41">
        <f>D142</f>
        <v>4350</v>
      </c>
      <c r="AD15" s="68">
        <f>E142</f>
        <v>0</v>
      </c>
      <c r="AE15" s="69">
        <f>D139</f>
        <v>6</v>
      </c>
      <c r="AF15" s="70">
        <f>D138</f>
        <v>50.513698630136986</v>
      </c>
      <c r="AG15" s="42">
        <f t="shared" si="0"/>
        <v>1</v>
      </c>
      <c r="AH15" s="67"/>
      <c r="AI15" s="50">
        <f>$AC$11</f>
        <v>5713</v>
      </c>
      <c r="AJ15" s="50" t="str">
        <f>$AA$11</f>
        <v>JeremyBob BuffPants *BEEZ*</v>
      </c>
      <c r="AK15" s="51">
        <f>$AD$11</f>
        <v>-63</v>
      </c>
      <c r="AL15" s="50" t="str">
        <f>$AA$11</f>
        <v>JeremyBob BuffPants *BEEZ*</v>
      </c>
      <c r="AM15" s="52">
        <f>$AB$11</f>
        <v>3.5308470683923288</v>
      </c>
      <c r="AN15" s="50" t="str">
        <f>$AA$4</f>
        <v>Chaplain Calamity *Killa Beez*</v>
      </c>
      <c r="AO15" s="53">
        <f>IF($AE$4=0,-99999,$AE$4)</f>
        <v>-296</v>
      </c>
      <c r="AP15" s="50" t="str">
        <f>$AA$4</f>
        <v>Chaplain Calamity *Killa Beez*</v>
      </c>
      <c r="AQ15" s="123">
        <f>IF($AP15=0,-1,$AF$4)</f>
        <v>43.66980325064158</v>
      </c>
      <c r="AR15" s="66" t="str">
        <f>'[2]stable_matches'!$R$3</f>
        <v>Killa Bee Alex Bombdiggity</v>
      </c>
      <c r="AS15" s="66">
        <f>'[2]stable_matches'!$R$4</f>
        <v>0</v>
      </c>
      <c r="AT15" s="66">
        <f>'[2]stable_matches'!$R$5</f>
        <v>0</v>
      </c>
      <c r="AU15" s="66">
        <f>AS15+AT15</f>
        <v>0</v>
      </c>
      <c r="AV15" s="126">
        <f>IF(AS15=0,0,AS15/AU15)</f>
        <v>0</v>
      </c>
      <c r="AW15" s="6" t="str">
        <f>'[1]stable_data'!$G$171</f>
        <v>bros b4 hoes</v>
      </c>
      <c r="AX15" s="6">
        <f>'[1]stable_data'!$I$171</f>
        <v>490</v>
      </c>
      <c r="AY15" s="6">
        <f>'[1]stable_data'!$J$171</f>
        <v>523</v>
      </c>
      <c r="AZ15" s="6">
        <f>AX15+AY15</f>
        <v>1013</v>
      </c>
      <c r="BA15" s="142">
        <f>IF(BB15=0,IF(AZ15=0,0,AX15/AZ15),0)</f>
        <v>0</v>
      </c>
      <c r="BB15" s="6">
        <f>'[1]stable_data'!$K$171</f>
        <v>1</v>
      </c>
      <c r="BC15" s="6">
        <f>BC14+16</f>
        <v>203</v>
      </c>
    </row>
    <row r="16" spans="6:55" s="32" customFormat="1" ht="12.75" customHeight="1" thickBot="1">
      <c r="F16" s="35"/>
      <c r="G16" s="35"/>
      <c r="H16" s="36"/>
      <c r="I16" s="174"/>
      <c r="J16" s="249" t="str">
        <f t="shared" si="4"/>
        <v>Killa Bee Alex Bombdiggity</v>
      </c>
      <c r="K16" s="250"/>
      <c r="L16" s="250"/>
      <c r="M16" s="193">
        <f t="shared" si="5"/>
        <v>0</v>
      </c>
      <c r="N16" s="194">
        <f t="shared" si="5"/>
        <v>0</v>
      </c>
      <c r="O16" s="195">
        <f t="shared" si="5"/>
        <v>0</v>
      </c>
      <c r="P16" s="196">
        <f t="shared" si="5"/>
        <v>0</v>
      </c>
      <c r="Q16" s="175"/>
      <c r="R16" s="28"/>
      <c r="S16" s="29"/>
      <c r="T16" s="29"/>
      <c r="U16" s="29"/>
      <c r="V16" s="30"/>
      <c r="W16" s="31"/>
      <c r="AA16" s="71" t="s">
        <v>41</v>
      </c>
      <c r="AB16" s="72" t="e">
        <f>SUM(AB3:AB15)</f>
        <v>#DIV/0!</v>
      </c>
      <c r="AC16" s="71"/>
      <c r="AD16" s="73"/>
      <c r="AE16" s="73"/>
      <c r="AF16" s="73"/>
      <c r="AG16" s="73">
        <f>SUM(AG3:AG15)</f>
        <v>13</v>
      </c>
      <c r="AH16" s="67"/>
      <c r="AI16" s="67"/>
      <c r="AJ16" s="67"/>
      <c r="AK16" s="67"/>
      <c r="AL16" s="67"/>
      <c r="AM16" s="67"/>
      <c r="AN16" s="67"/>
      <c r="AO16" s="67"/>
      <c r="AP16" s="67"/>
      <c r="AQ16" s="66"/>
      <c r="AR16" s="66"/>
      <c r="AS16" s="66"/>
      <c r="AT16" s="66"/>
      <c r="AU16" s="66"/>
      <c r="AV16" s="66"/>
      <c r="AW16" s="6"/>
      <c r="AX16" s="6"/>
      <c r="AY16" s="6"/>
      <c r="AZ16" s="6"/>
      <c r="BA16" s="6"/>
      <c r="BB16" s="6"/>
      <c r="BC16" s="6"/>
    </row>
    <row r="17" spans="3:55" s="32" customFormat="1" ht="28.5" customHeight="1">
      <c r="C17" s="37"/>
      <c r="D17" s="37"/>
      <c r="E17" s="38"/>
      <c r="F17" s="38"/>
      <c r="G17" s="38"/>
      <c r="H17" s="39"/>
      <c r="I17" s="175"/>
      <c r="Q17" s="175"/>
      <c r="R17" s="40"/>
      <c r="S17" s="29"/>
      <c r="T17" s="29"/>
      <c r="U17" s="29"/>
      <c r="V17" s="30"/>
      <c r="W17" s="31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</row>
    <row r="18" spans="2:55" s="45" customFormat="1" ht="20.25" customHeight="1">
      <c r="B18" s="211" t="str">
        <f>'[1]stable_data'!C11</f>
        <v>Krusher King Triton *Beez*</v>
      </c>
      <c r="C18" s="211"/>
      <c r="D18" s="211"/>
      <c r="E18" s="211"/>
      <c r="F18" s="211"/>
      <c r="G18" s="211"/>
      <c r="H18" s="211"/>
      <c r="I18" s="3"/>
      <c r="J18" s="211" t="str">
        <f>'[1]stable_data'!$C27</f>
        <v>Chaplain Calamity *Killa Beez*</v>
      </c>
      <c r="K18" s="212"/>
      <c r="L18" s="212"/>
      <c r="M18" s="212"/>
      <c r="N18" s="212"/>
      <c r="O18" s="212"/>
      <c r="P18" s="212"/>
      <c r="Q18" s="44"/>
      <c r="R18" s="211" t="str">
        <f>'[1]stable_data'!$C43</f>
        <v>*D*O*A* *BEEZ*</v>
      </c>
      <c r="S18" s="212"/>
      <c r="T18" s="212"/>
      <c r="U18" s="212"/>
      <c r="V18" s="212"/>
      <c r="W18" s="212"/>
      <c r="X18" s="212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</row>
    <row r="19" spans="2:55" s="45" customFormat="1" ht="12.75" customHeight="1">
      <c r="B19" s="208" t="s">
        <v>27</v>
      </c>
      <c r="C19" s="208"/>
      <c r="D19" s="207" t="str">
        <f>'[1]stable_data'!$A$11</f>
        <v>Kurt Studt</v>
      </c>
      <c r="E19" s="207"/>
      <c r="F19" s="207"/>
      <c r="G19" s="207"/>
      <c r="H19" s="207"/>
      <c r="I19" s="3"/>
      <c r="J19" s="208" t="s">
        <v>27</v>
      </c>
      <c r="K19" s="208"/>
      <c r="L19" s="207" t="str">
        <f>'[1]stable_data'!$A$27</f>
        <v>Gabriel Lawson</v>
      </c>
      <c r="M19" s="207"/>
      <c r="N19" s="207"/>
      <c r="O19" s="207"/>
      <c r="P19" s="207"/>
      <c r="Q19" s="44"/>
      <c r="R19" s="208" t="s">
        <v>27</v>
      </c>
      <c r="S19" s="208"/>
      <c r="T19" s="207" t="str">
        <f>'[1]stable_data'!$A$43</f>
        <v>Jason Smith</v>
      </c>
      <c r="U19" s="207"/>
      <c r="V19" s="207"/>
      <c r="W19" s="207"/>
      <c r="X19" s="207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</row>
    <row r="20" spans="2:24" s="56" customFormat="1" ht="12.75" customHeight="1">
      <c r="B20" s="200" t="s">
        <v>0</v>
      </c>
      <c r="C20" s="201"/>
      <c r="D20" s="201"/>
      <c r="E20" s="201"/>
      <c r="F20" s="201"/>
      <c r="G20" s="201"/>
      <c r="H20" s="201"/>
      <c r="I20" s="31"/>
      <c r="J20" s="200" t="s">
        <v>0</v>
      </c>
      <c r="K20" s="201"/>
      <c r="L20" s="201"/>
      <c r="M20" s="201"/>
      <c r="N20" s="201"/>
      <c r="O20" s="201"/>
      <c r="P20" s="201"/>
      <c r="R20" s="200" t="s">
        <v>0</v>
      </c>
      <c r="S20" s="201"/>
      <c r="T20" s="201"/>
      <c r="U20" s="201"/>
      <c r="V20" s="201"/>
      <c r="W20" s="201"/>
      <c r="X20" s="201"/>
    </row>
    <row r="21" spans="3:55" s="60" customFormat="1" ht="12.75" customHeight="1">
      <c r="C21" s="57" t="s">
        <v>1</v>
      </c>
      <c r="D21" s="58">
        <f>'[1]stable_data'!$C$13</f>
        <v>1246</v>
      </c>
      <c r="E21" s="59">
        <f>D21-'[1]stable_data'!$E13</f>
        <v>12</v>
      </c>
      <c r="F21" s="57"/>
      <c r="K21" s="57" t="s">
        <v>1</v>
      </c>
      <c r="L21" s="58">
        <f>'[1]stable_data'!$C$29</f>
        <v>1021</v>
      </c>
      <c r="M21" s="59">
        <f>L21-'[1]stable_data'!$E29</f>
        <v>4</v>
      </c>
      <c r="N21" s="57"/>
      <c r="S21" s="57" t="s">
        <v>1</v>
      </c>
      <c r="T21" s="58">
        <f>'[1]stable_data'!$C$45</f>
        <v>1769</v>
      </c>
      <c r="U21" s="59">
        <f>T21-'[1]stable_data'!$E45</f>
        <v>5</v>
      </c>
      <c r="V21" s="57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</row>
    <row r="22" spans="3:55" s="60" customFormat="1" ht="12.75" customHeight="1">
      <c r="C22" s="57" t="s">
        <v>2</v>
      </c>
      <c r="D22" s="58">
        <f>'[1]stable_data'!$C$14</f>
        <v>770</v>
      </c>
      <c r="E22" s="59">
        <f>D22-'[1]stable_data'!$E14</f>
        <v>4</v>
      </c>
      <c r="F22" s="57"/>
      <c r="K22" s="57" t="s">
        <v>2</v>
      </c>
      <c r="L22" s="58">
        <f>'[1]stable_data'!$C$30</f>
        <v>1317</v>
      </c>
      <c r="M22" s="59">
        <f>L22-'[1]stable_data'!$E30</f>
        <v>5</v>
      </c>
      <c r="N22" s="57"/>
      <c r="S22" s="57" t="s">
        <v>2</v>
      </c>
      <c r="T22" s="58">
        <f>'[1]stable_data'!$C$46</f>
        <v>1639</v>
      </c>
      <c r="U22" s="59">
        <f>T22-'[1]stable_data'!$E46</f>
        <v>11</v>
      </c>
      <c r="V22" s="57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</row>
    <row r="23" spans="3:55" s="60" customFormat="1" ht="12.75" customHeight="1">
      <c r="C23" s="61" t="s">
        <v>3</v>
      </c>
      <c r="D23" s="62">
        <f>D21+D22</f>
        <v>2016</v>
      </c>
      <c r="E23" s="59">
        <f>E21+E22</f>
        <v>16</v>
      </c>
      <c r="F23" s="57"/>
      <c r="G23" s="58"/>
      <c r="K23" s="61" t="s">
        <v>3</v>
      </c>
      <c r="L23" s="62">
        <f>L21+L22</f>
        <v>2338</v>
      </c>
      <c r="M23" s="59">
        <f>M21+M22</f>
        <v>9</v>
      </c>
      <c r="N23" s="57"/>
      <c r="O23" s="58"/>
      <c r="S23" s="61" t="s">
        <v>3</v>
      </c>
      <c r="T23" s="62">
        <f>T21+T22</f>
        <v>3408</v>
      </c>
      <c r="U23" s="59">
        <f>U21+U22</f>
        <v>16</v>
      </c>
      <c r="V23" s="57"/>
      <c r="W23" s="58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</row>
    <row r="24" spans="3:55" s="60" customFormat="1" ht="12.75" customHeight="1">
      <c r="C24" s="57" t="s">
        <v>4</v>
      </c>
      <c r="D24" s="134">
        <f>(D21/D23)*100</f>
        <v>61.80555555555556</v>
      </c>
      <c r="E24" s="59"/>
      <c r="F24" s="57"/>
      <c r="G24" s="58"/>
      <c r="K24" s="57" t="s">
        <v>4</v>
      </c>
      <c r="L24" s="134">
        <f>(L21/L23)*100</f>
        <v>43.66980325064158</v>
      </c>
      <c r="M24" s="59"/>
      <c r="N24" s="57"/>
      <c r="O24" s="58"/>
      <c r="S24" s="57" t="s">
        <v>4</v>
      </c>
      <c r="T24" s="134">
        <f>(T21/T23)*100</f>
        <v>51.90727699530516</v>
      </c>
      <c r="U24" s="59"/>
      <c r="V24" s="57"/>
      <c r="W24" s="58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</row>
    <row r="25" spans="2:55" s="60" customFormat="1" ht="12.75" customHeight="1">
      <c r="B25" s="210" t="s">
        <v>6</v>
      </c>
      <c r="C25" s="210"/>
      <c r="D25" s="129">
        <f>D21-D22</f>
        <v>476</v>
      </c>
      <c r="E25" s="59">
        <f>D25-((D21-E21)-(D22-E22))</f>
        <v>8</v>
      </c>
      <c r="F25" s="57"/>
      <c r="G25" s="58"/>
      <c r="J25" s="210" t="s">
        <v>6</v>
      </c>
      <c r="K25" s="210"/>
      <c r="L25" s="129">
        <f>L21-L22</f>
        <v>-296</v>
      </c>
      <c r="M25" s="59">
        <f>L25-((L21-M21)-(L22-M22))</f>
        <v>-1</v>
      </c>
      <c r="N25" s="57"/>
      <c r="O25" s="58"/>
      <c r="R25" s="210" t="s">
        <v>6</v>
      </c>
      <c r="S25" s="210"/>
      <c r="T25" s="129">
        <f>T21-T22</f>
        <v>130</v>
      </c>
      <c r="U25" s="59">
        <f>T25-((T21-U21)-(T22-U22))</f>
        <v>-6</v>
      </c>
      <c r="V25" s="57"/>
      <c r="W25" s="58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</row>
    <row r="26" spans="2:55" s="60" customFormat="1" ht="12.75" customHeight="1">
      <c r="B26" s="225" t="s">
        <v>28</v>
      </c>
      <c r="C26" s="225"/>
      <c r="D26" s="64">
        <f>(D23-'[1]stable_data'!E11)/($D$1-'[1]stable_data'!$D$11)</f>
        <v>12.469918426907542</v>
      </c>
      <c r="E26" s="59"/>
      <c r="F26" s="57"/>
      <c r="G26" s="58"/>
      <c r="J26" s="225" t="s">
        <v>28</v>
      </c>
      <c r="K26" s="225"/>
      <c r="L26" s="64">
        <f>(L23-'[1]stable_data'!E27)/($D$1-'[1]stable_data'!$D$27)</f>
        <v>10.179173743511543</v>
      </c>
      <c r="M26" s="59"/>
      <c r="N26" s="57"/>
      <c r="O26" s="58"/>
      <c r="R26" s="225" t="s">
        <v>28</v>
      </c>
      <c r="S26" s="225"/>
      <c r="T26" s="64">
        <f>(T23-'[1]stable_data'!E43)/($D$1-'[1]stable_data'!$D$43)</f>
        <v>16.517474822381676</v>
      </c>
      <c r="U26" s="59"/>
      <c r="V26" s="57"/>
      <c r="W26" s="58"/>
      <c r="AA26" s="120"/>
      <c r="AB26" s="120"/>
      <c r="AC26" s="120"/>
      <c r="AD26" s="1"/>
      <c r="AE26" s="75"/>
      <c r="AF26" s="67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</row>
    <row r="27" spans="2:55" s="56" customFormat="1" ht="25.5" customHeight="1">
      <c r="B27" s="200" t="s">
        <v>5</v>
      </c>
      <c r="C27" s="201"/>
      <c r="D27" s="201"/>
      <c r="E27" s="201"/>
      <c r="F27" s="201"/>
      <c r="G27" s="201"/>
      <c r="H27" s="201"/>
      <c r="I27" s="31"/>
      <c r="J27" s="200" t="s">
        <v>5</v>
      </c>
      <c r="K27" s="201"/>
      <c r="L27" s="201"/>
      <c r="M27" s="201"/>
      <c r="N27" s="201"/>
      <c r="O27" s="201"/>
      <c r="P27" s="201"/>
      <c r="R27" s="200" t="s">
        <v>5</v>
      </c>
      <c r="S27" s="201"/>
      <c r="T27" s="201"/>
      <c r="U27" s="201"/>
      <c r="V27" s="201"/>
      <c r="W27" s="201"/>
      <c r="X27" s="201"/>
      <c r="AA27" s="120"/>
      <c r="AB27" s="120"/>
      <c r="AC27" s="120"/>
      <c r="AD27" s="1"/>
      <c r="AE27" s="75"/>
      <c r="AF27" s="67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</row>
    <row r="28" spans="1:32" s="66" customFormat="1" ht="15.75" customHeight="1">
      <c r="A28" s="209" t="str">
        <f>'[1]stable_data'!$B15</f>
        <v>Facebook: </v>
      </c>
      <c r="B28" s="209"/>
      <c r="C28" s="209"/>
      <c r="D28" s="65">
        <f>IF('[1]stable_data'!$C15=0,"Champ",IF('[1]stable_data'!$C15=-1,"NoRank",'[1]stable_data'!$C15))</f>
        <v>1027</v>
      </c>
      <c r="E28" s="129">
        <f>'[1]stable_data'!$E15-'[1]stable_data'!$C15</f>
        <v>27</v>
      </c>
      <c r="F28" s="57">
        <f>'[1]stable_data'!$D15</f>
        <v>0</v>
      </c>
      <c r="G28" s="2" t="s">
        <v>13</v>
      </c>
      <c r="H28" s="2"/>
      <c r="I28" s="209" t="str">
        <f>'[1]stable_data'!$B31</f>
        <v>Facebook: </v>
      </c>
      <c r="J28" s="209"/>
      <c r="K28" s="209"/>
      <c r="L28" s="65">
        <f>IF('[1]stable_data'!$C31=0,"Champ",IF('[1]stable_data'!$C31=-1,"NoRank",'[1]stable_data'!$C31))</f>
        <v>3909</v>
      </c>
      <c r="M28" s="129">
        <f>'[1]stable_data'!$E31-'[1]stable_data'!$C31</f>
        <v>-64</v>
      </c>
      <c r="N28" s="57">
        <f>'[1]stable_data'!$D31</f>
        <v>0</v>
      </c>
      <c r="O28" s="2" t="s">
        <v>13</v>
      </c>
      <c r="P28" s="65"/>
      <c r="Q28" s="209" t="str">
        <f>'[1]stable_data'!$B47</f>
        <v>Facebook: </v>
      </c>
      <c r="R28" s="209"/>
      <c r="S28" s="209"/>
      <c r="T28" s="65">
        <f>IF('[1]stable_data'!$C47=0,"Champ",IF('[1]stable_data'!$C47=-1,"NoRank",'[1]stable_data'!$C47))</f>
        <v>1332</v>
      </c>
      <c r="U28" s="129">
        <f>'[1]stable_data'!$E47-'[1]stable_data'!$C47</f>
        <v>-65</v>
      </c>
      <c r="V28" s="57">
        <f>'[1]stable_data'!$D47</f>
        <v>0</v>
      </c>
      <c r="W28" s="2" t="s">
        <v>13</v>
      </c>
      <c r="X28" s="2"/>
      <c r="AA28" s="120"/>
      <c r="AB28" s="120"/>
      <c r="AC28" s="120"/>
      <c r="AD28" s="1"/>
      <c r="AE28" s="75"/>
      <c r="AF28" s="67"/>
    </row>
    <row r="29" spans="1:55" s="66" customFormat="1" ht="12" customHeight="1">
      <c r="A29" s="209" t="str">
        <f>'[1]stable_data'!$B16</f>
        <v>United States: </v>
      </c>
      <c r="B29" s="209"/>
      <c r="C29" s="209"/>
      <c r="D29" s="65">
        <f>IF('[1]stable_data'!$C16=0,"Champ",IF('[1]stable_data'!$C16=-1,"NoRank",'[1]stable_data'!$C16))</f>
        <v>192</v>
      </c>
      <c r="E29" s="129">
        <f>'[1]stable_data'!$E16-'[1]stable_data'!$C16</f>
        <v>10</v>
      </c>
      <c r="F29" s="57">
        <f>'[1]stable_data'!$D16</f>
        <v>0</v>
      </c>
      <c r="G29" s="2" t="s">
        <v>13</v>
      </c>
      <c r="H29" s="2"/>
      <c r="I29" s="209" t="str">
        <f>'[1]stable_data'!$B32</f>
        <v>United States: </v>
      </c>
      <c r="J29" s="209"/>
      <c r="K29" s="209"/>
      <c r="L29" s="65">
        <f>IF('[1]stable_data'!$C32=0,"Champ",IF('[1]stable_data'!$C32=-1,"NoRank",'[1]stable_data'!$C32))</f>
        <v>907</v>
      </c>
      <c r="M29" s="129">
        <f>'[1]stable_data'!$E32-'[1]stable_data'!$C32</f>
        <v>-21</v>
      </c>
      <c r="N29" s="57">
        <f>'[1]stable_data'!$D32</f>
        <v>0</v>
      </c>
      <c r="O29" s="2" t="s">
        <v>13</v>
      </c>
      <c r="P29" s="2"/>
      <c r="Q29" s="209" t="str">
        <f>'[1]stable_data'!$B48</f>
        <v>Canada: </v>
      </c>
      <c r="R29" s="209"/>
      <c r="S29" s="209"/>
      <c r="T29" s="65">
        <f>IF('[1]stable_data'!$C48=0,"Champ",IF('[1]stable_data'!$C48=-1,"NoRank",'[1]stable_data'!$C48))</f>
        <v>217</v>
      </c>
      <c r="U29" s="129">
        <f>'[1]stable_data'!$E48-'[1]stable_data'!$C48</f>
        <v>-14</v>
      </c>
      <c r="V29" s="57">
        <f>'[1]stable_data'!$D48</f>
        <v>0</v>
      </c>
      <c r="W29" s="2" t="s">
        <v>13</v>
      </c>
      <c r="X29" s="2"/>
      <c r="AA29" s="120"/>
      <c r="AB29" s="120"/>
      <c r="AC29" s="120"/>
      <c r="AD29" s="1"/>
      <c r="AE29" s="75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W29" s="67"/>
      <c r="AX29" s="67"/>
      <c r="AY29" s="67"/>
      <c r="AZ29" s="67"/>
      <c r="BA29" s="67"/>
      <c r="BB29" s="67"/>
      <c r="BC29" s="67"/>
    </row>
    <row r="30" spans="1:32" s="66" customFormat="1" ht="12" customHeight="1">
      <c r="A30" s="209" t="str">
        <f>'[1]stable_data'!$B17</f>
        <v>Hawaii. HI: </v>
      </c>
      <c r="B30" s="209"/>
      <c r="C30" s="209"/>
      <c r="D30" s="65">
        <f>IF('[1]stable_data'!$C17=0,"Champ",IF('[1]stable_data'!$C17=-1,"NoRank",'[1]stable_data'!$C17))</f>
        <v>2</v>
      </c>
      <c r="E30" s="129">
        <f>'[1]stable_data'!$E17-'[1]stable_data'!$C17</f>
        <v>0</v>
      </c>
      <c r="F30" s="57">
        <f>'[1]stable_data'!$D17</f>
        <v>1</v>
      </c>
      <c r="G30" s="2" t="s">
        <v>13</v>
      </c>
      <c r="H30" s="2"/>
      <c r="I30" s="209" t="str">
        <f>'[1]stable_data'!$B33</f>
        <v>Asbury: </v>
      </c>
      <c r="J30" s="209"/>
      <c r="K30" s="209"/>
      <c r="L30" s="65" t="str">
        <f>IF('[1]stable_data'!$C33=0,"Champ",IF('[1]stable_data'!$C33=-1,"NoRank",'[1]stable_data'!$C33))</f>
        <v>Champ</v>
      </c>
      <c r="M30" s="129">
        <f>'[1]stable_data'!$E33-'[1]stable_data'!$C33</f>
        <v>0</v>
      </c>
      <c r="N30" s="57">
        <f>'[1]stable_data'!$D33</f>
        <v>11</v>
      </c>
      <c r="O30" s="2" t="s">
        <v>13</v>
      </c>
      <c r="P30" s="2"/>
      <c r="Q30" s="209" t="str">
        <f>'[1]stable_data'!$B49</f>
        <v>Ottawa. ON: </v>
      </c>
      <c r="R30" s="209"/>
      <c r="S30" s="209"/>
      <c r="T30" s="65">
        <f>IF('[1]stable_data'!$C49=0,"Champ",IF('[1]stable_data'!$C49=-1,"NoRank",'[1]stable_data'!$C49))</f>
        <v>13</v>
      </c>
      <c r="U30" s="129">
        <f>'[1]stable_data'!$E49-'[1]stable_data'!$C49</f>
        <v>0</v>
      </c>
      <c r="V30" s="57">
        <f>'[1]stable_data'!$D49</f>
        <v>0</v>
      </c>
      <c r="W30" s="2" t="s">
        <v>13</v>
      </c>
      <c r="X30" s="2"/>
      <c r="AA30" s="120"/>
      <c r="AB30" s="120"/>
      <c r="AC30" s="120"/>
      <c r="AD30" s="1"/>
      <c r="AE30" s="75"/>
      <c r="AF30" s="67"/>
    </row>
    <row r="31" spans="1:32" s="66" customFormat="1" ht="12" customHeight="1">
      <c r="A31" s="209" t="str">
        <f>'[1]stable_data'!$B18</f>
        <v>Naval Academy: </v>
      </c>
      <c r="B31" s="209"/>
      <c r="C31" s="209"/>
      <c r="D31" s="65" t="str">
        <f>IF('[1]stable_data'!$C18=0,"Champ",IF('[1]stable_data'!$C18=-1,"NoRank",'[1]stable_data'!$C18))</f>
        <v>Champ</v>
      </c>
      <c r="E31" s="129">
        <f>'[1]stable_data'!$E18-'[1]stable_data'!$C18</f>
        <v>0</v>
      </c>
      <c r="F31" s="57">
        <f>'[1]stable_data'!$D18</f>
        <v>2</v>
      </c>
      <c r="G31" s="2" t="s">
        <v>13</v>
      </c>
      <c r="H31" s="74"/>
      <c r="I31" s="209" t="str">
        <f>'[1]stable_data'!$B34</f>
        <v>Asbury Theological Seminary: </v>
      </c>
      <c r="J31" s="209"/>
      <c r="K31" s="209"/>
      <c r="L31" s="65" t="str">
        <f>IF('[1]stable_data'!$C34=0,"Champ",IF('[1]stable_data'!$C34=-1,"NoRank",'[1]stable_data'!$C34))</f>
        <v>Champ</v>
      </c>
      <c r="M31" s="129">
        <f>'[1]stable_data'!$E34-'[1]stable_data'!$C34</f>
        <v>0</v>
      </c>
      <c r="N31" s="57">
        <f>'[1]stable_data'!$D34</f>
        <v>1</v>
      </c>
      <c r="O31" s="2" t="s">
        <v>13</v>
      </c>
      <c r="P31" s="74"/>
      <c r="Q31" s="209">
        <f>'[1]stable_data'!$B50</f>
        <v>0</v>
      </c>
      <c r="R31" s="209"/>
      <c r="S31" s="209"/>
      <c r="T31" s="65" t="str">
        <f>IF('[1]stable_data'!$C50=0,"Champ",IF('[1]stable_data'!$C50=-1,"NoRank",'[1]stable_data'!$C50))</f>
        <v>Champ</v>
      </c>
      <c r="U31" s="129">
        <f>'[1]stable_data'!$E50-'[1]stable_data'!$C50</f>
        <v>0</v>
      </c>
      <c r="V31" s="57">
        <f>'[1]stable_data'!$D50</f>
        <v>0</v>
      </c>
      <c r="W31" s="2" t="s">
        <v>13</v>
      </c>
      <c r="X31" s="74"/>
      <c r="AA31" s="120"/>
      <c r="AB31" s="120"/>
      <c r="AC31" s="120"/>
      <c r="AD31" s="1"/>
      <c r="AE31" s="75"/>
      <c r="AF31" s="67"/>
    </row>
    <row r="32" spans="1:32" s="66" customFormat="1" ht="12" customHeight="1">
      <c r="A32" s="209" t="str">
        <f>'[1]stable_data'!$B19</f>
        <v>United States Navy: </v>
      </c>
      <c r="B32" s="209"/>
      <c r="C32" s="209"/>
      <c r="D32" s="65" t="str">
        <f>IF('[1]stable_data'!$C19=0,"Champ",IF('[1]stable_data'!$C19=-1,"NoRank",'[1]stable_data'!$C19))</f>
        <v>Champ</v>
      </c>
      <c r="E32" s="129">
        <f>'[1]stable_data'!$E19-'[1]stable_data'!$C19</f>
        <v>0</v>
      </c>
      <c r="F32" s="57">
        <f>'[1]stable_data'!$D19</f>
        <v>14</v>
      </c>
      <c r="G32" s="2" t="s">
        <v>13</v>
      </c>
      <c r="H32" s="74"/>
      <c r="I32" s="209" t="str">
        <f>'[1]stable_data'!$B35</f>
        <v>Lexington. KY: </v>
      </c>
      <c r="J32" s="209"/>
      <c r="K32" s="209"/>
      <c r="L32" s="65" t="str">
        <f>IF('[1]stable_data'!$C35=0,"Champ",IF('[1]stable_data'!$C35=-1,"NoRank",'[1]stable_data'!$C35))</f>
        <v>Champ</v>
      </c>
      <c r="M32" s="129">
        <f>'[1]stable_data'!$E35-'[1]stable_data'!$C35</f>
        <v>0</v>
      </c>
      <c r="N32" s="57">
        <f>'[1]stable_data'!$D35</f>
        <v>7</v>
      </c>
      <c r="O32" s="2" t="s">
        <v>13</v>
      </c>
      <c r="P32" s="74"/>
      <c r="Q32" s="209">
        <f>'[1]stable_data'!$B51</f>
        <v>0</v>
      </c>
      <c r="R32" s="209"/>
      <c r="S32" s="209"/>
      <c r="T32" s="65" t="str">
        <f>IF('[1]stable_data'!$C51=0,"Champ",IF('[1]stable_data'!$C51=-1,"NoRank",'[1]stable_data'!$C51))</f>
        <v>Champ</v>
      </c>
      <c r="U32" s="129">
        <f>'[1]stable_data'!$E51-'[1]stable_data'!$C51</f>
        <v>0</v>
      </c>
      <c r="V32" s="57">
        <f>'[1]stable_data'!$D51</f>
        <v>0</v>
      </c>
      <c r="W32" s="2" t="s">
        <v>13</v>
      </c>
      <c r="X32" s="74"/>
      <c r="AA32" s="120"/>
      <c r="AB32" s="120"/>
      <c r="AC32" s="120"/>
      <c r="AD32" s="1"/>
      <c r="AE32" s="75"/>
      <c r="AF32" s="67"/>
    </row>
    <row r="33" spans="1:32" s="66" customFormat="1" ht="12" customHeight="1">
      <c r="A33" s="209" t="str">
        <f>'[1]stable_data'!$B20</f>
        <v>Villanova: </v>
      </c>
      <c r="B33" s="209"/>
      <c r="C33" s="209"/>
      <c r="D33" s="65" t="str">
        <f>IF('[1]stable_data'!$C20=0,"Champ",IF('[1]stable_data'!$C20=-1,"NoRank",'[1]stable_data'!$C20))</f>
        <v>Champ</v>
      </c>
      <c r="E33" s="129">
        <f>'[1]stable_data'!$E20-'[1]stable_data'!$C20</f>
        <v>0</v>
      </c>
      <c r="F33" s="57">
        <f>'[1]stable_data'!$D20</f>
        <v>9</v>
      </c>
      <c r="G33" s="2" t="s">
        <v>13</v>
      </c>
      <c r="H33" s="74"/>
      <c r="I33" s="209">
        <f>'[1]stable_data'!$B36</f>
        <v>0</v>
      </c>
      <c r="J33" s="209"/>
      <c r="K33" s="209"/>
      <c r="L33" s="65" t="str">
        <f>IF('[1]stable_data'!$C36=0,"Champ",IF('[1]stable_data'!$C36=-1,"NoRank",'[1]stable_data'!$C36))</f>
        <v>Champ</v>
      </c>
      <c r="M33" s="129">
        <f>'[1]stable_data'!$E36-'[1]stable_data'!$C36</f>
        <v>0</v>
      </c>
      <c r="N33" s="57">
        <f>'[1]stable_data'!$D36</f>
        <v>0</v>
      </c>
      <c r="O33" s="2" t="s">
        <v>13</v>
      </c>
      <c r="P33" s="74"/>
      <c r="Q33" s="209">
        <f>'[1]stable_data'!$B52</f>
        <v>0</v>
      </c>
      <c r="R33" s="209"/>
      <c r="S33" s="209"/>
      <c r="T33" s="65" t="str">
        <f>IF('[1]stable_data'!$C52=0,"Champ",IF('[1]stable_data'!$C52=-1,"NoRank",'[1]stable_data'!$C52))</f>
        <v>Champ</v>
      </c>
      <c r="U33" s="129">
        <f>'[1]stable_data'!$E52-'[1]stable_data'!$C52</f>
        <v>0</v>
      </c>
      <c r="V33" s="57">
        <f>'[1]stable_data'!$D52</f>
        <v>0</v>
      </c>
      <c r="W33" s="2" t="s">
        <v>13</v>
      </c>
      <c r="X33" s="74"/>
      <c r="AA33" s="120"/>
      <c r="AB33" s="120"/>
      <c r="AC33" s="120"/>
      <c r="AD33" s="1"/>
      <c r="AE33" s="75"/>
      <c r="AF33" s="67"/>
    </row>
    <row r="34" spans="1:55" s="66" customFormat="1" ht="12" customHeight="1">
      <c r="A34" s="209">
        <f>'[1]stable_data'!$B21</f>
        <v>0</v>
      </c>
      <c r="B34" s="209"/>
      <c r="C34" s="209"/>
      <c r="D34" s="65" t="str">
        <f>IF('[1]stable_data'!$C21=0,"Champ",IF('[1]stable_data'!$C21=-1,"NoRank",'[1]stable_data'!$C21))</f>
        <v>Champ</v>
      </c>
      <c r="E34" s="129">
        <f>'[1]stable_data'!$E23-'[1]stable_data'!$C23</f>
        <v>0</v>
      </c>
      <c r="F34" s="57">
        <f>'[1]stable_data'!$D23</f>
        <v>0</v>
      </c>
      <c r="G34" s="2" t="s">
        <v>13</v>
      </c>
      <c r="H34" s="74"/>
      <c r="I34" s="209">
        <f>'[1]stable_data'!$B37</f>
        <v>0</v>
      </c>
      <c r="J34" s="209"/>
      <c r="K34" s="209"/>
      <c r="L34" s="65" t="str">
        <f>IF('[1]stable_data'!$C37=0,"Champ",IF('[1]stable_data'!$C37=-1,"NoRank",'[1]stable_data'!$C37))</f>
        <v>Champ</v>
      </c>
      <c r="M34" s="129">
        <f>'[1]stable_data'!$E37-'[1]stable_data'!$C37</f>
        <v>0</v>
      </c>
      <c r="N34" s="57">
        <f>'[1]stable_data'!$D37</f>
        <v>0</v>
      </c>
      <c r="O34" s="2" t="s">
        <v>13</v>
      </c>
      <c r="P34" s="74"/>
      <c r="Q34" s="209">
        <f>'[1]stable_data'!$B53</f>
        <v>0</v>
      </c>
      <c r="R34" s="209"/>
      <c r="S34" s="209"/>
      <c r="T34" s="65" t="str">
        <f>IF('[1]stable_data'!$C53=0,"Champ",IF('[1]stable_data'!$C53=-1,"NoRank",'[1]stable_data'!$C53))</f>
        <v>Champ</v>
      </c>
      <c r="U34" s="129">
        <f>'[1]stable_data'!$E53-'[1]stable_data'!$C53</f>
        <v>0</v>
      </c>
      <c r="V34" s="57">
        <f>'[1]stable_data'!$D53</f>
        <v>0</v>
      </c>
      <c r="W34" s="2" t="s">
        <v>13</v>
      </c>
      <c r="X34" s="74"/>
      <c r="AA34" s="138"/>
      <c r="AB34" s="138"/>
      <c r="AC34" s="138"/>
      <c r="AD34" s="139"/>
      <c r="AE34" s="140"/>
      <c r="AF34" s="50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</row>
    <row r="35" spans="1:32" s="66" customFormat="1" ht="12" customHeight="1">
      <c r="A35" s="209">
        <f>'[1]stable_data'!$B22</f>
        <v>0</v>
      </c>
      <c r="B35" s="209"/>
      <c r="C35" s="209"/>
      <c r="D35" s="65" t="str">
        <f>IF('[1]stable_data'!$C22=0,"Champ",IF('[1]stable_data'!$C22=-1,"NoRank",'[1]stable_data'!$C22))</f>
        <v>Champ</v>
      </c>
      <c r="E35" s="129">
        <f>'[1]stable_data'!$E24-'[1]stable_data'!$C24</f>
        <v>0</v>
      </c>
      <c r="F35" s="57">
        <f>'[1]stable_data'!$D24</f>
        <v>0</v>
      </c>
      <c r="G35" s="2" t="s">
        <v>13</v>
      </c>
      <c r="H35" s="74"/>
      <c r="I35" s="209">
        <f>'[1]stable_data'!$B38</f>
        <v>0</v>
      </c>
      <c r="J35" s="209"/>
      <c r="K35" s="209"/>
      <c r="L35" s="65" t="str">
        <f>IF('[1]stable_data'!$C38=0,"Champ",IF('[1]stable_data'!$C38=-1,"NoRank",'[1]stable_data'!$C38))</f>
        <v>Champ</v>
      </c>
      <c r="M35" s="129">
        <f>'[1]stable_data'!$E38-'[1]stable_data'!$C38</f>
        <v>0</v>
      </c>
      <c r="N35" s="57">
        <f>'[1]stable_data'!$D38</f>
        <v>0</v>
      </c>
      <c r="O35" s="2" t="s">
        <v>13</v>
      </c>
      <c r="P35" s="74"/>
      <c r="Q35" s="209">
        <f>'[1]stable_data'!$B54</f>
        <v>0</v>
      </c>
      <c r="R35" s="209"/>
      <c r="S35" s="209"/>
      <c r="T35" s="65" t="str">
        <f>IF('[1]stable_data'!$C54=0,"Champ",IF('[1]stable_data'!$C54=-1,"NoRank",'[1]stable_data'!$C54))</f>
        <v>Champ</v>
      </c>
      <c r="U35" s="129">
        <f>'[1]stable_data'!$E54-'[1]stable_data'!$C54</f>
        <v>0</v>
      </c>
      <c r="V35" s="57">
        <f>'[1]stable_data'!$D54</f>
        <v>0</v>
      </c>
      <c r="W35" s="2" t="s">
        <v>13</v>
      </c>
      <c r="X35" s="74"/>
      <c r="AA35" s="120"/>
      <c r="AB35" s="120"/>
      <c r="AC35" s="120"/>
      <c r="AD35" s="1"/>
      <c r="AE35" s="75"/>
      <c r="AF35" s="67"/>
    </row>
    <row r="36" spans="2:55" s="67" customFormat="1" ht="24" customHeight="1">
      <c r="B36" s="221" t="s">
        <v>14</v>
      </c>
      <c r="C36" s="222"/>
      <c r="D36" s="222"/>
      <c r="E36" s="222"/>
      <c r="F36" s="222"/>
      <c r="G36" s="222"/>
      <c r="H36" s="222"/>
      <c r="I36" s="76"/>
      <c r="J36" s="221" t="s">
        <v>14</v>
      </c>
      <c r="K36" s="222"/>
      <c r="L36" s="222"/>
      <c r="M36" s="222"/>
      <c r="N36" s="222"/>
      <c r="O36" s="222"/>
      <c r="P36" s="222"/>
      <c r="Q36" s="77"/>
      <c r="R36" s="221" t="s">
        <v>14</v>
      </c>
      <c r="S36" s="222"/>
      <c r="T36" s="222"/>
      <c r="U36" s="222"/>
      <c r="V36" s="222"/>
      <c r="W36" s="222"/>
      <c r="X36" s="222"/>
      <c r="AA36" s="120"/>
      <c r="AB36" s="120"/>
      <c r="AC36" s="120"/>
      <c r="AD36" s="1"/>
      <c r="AE36" s="75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</row>
    <row r="37" spans="3:32" s="66" customFormat="1" ht="12" customHeight="1">
      <c r="C37" s="58"/>
      <c r="D37" s="203"/>
      <c r="E37" s="203"/>
      <c r="F37" s="203"/>
      <c r="G37" s="203"/>
      <c r="H37" s="203"/>
      <c r="I37" s="133"/>
      <c r="J37" s="203"/>
      <c r="K37" s="203"/>
      <c r="L37" s="203"/>
      <c r="M37" s="203"/>
      <c r="N37" s="203"/>
      <c r="O37" s="203"/>
      <c r="P37" s="203"/>
      <c r="Q37" s="2"/>
      <c r="R37" s="203"/>
      <c r="S37" s="203"/>
      <c r="T37" s="203"/>
      <c r="U37" s="203"/>
      <c r="V37" s="203"/>
      <c r="W37" s="203"/>
      <c r="X37" s="203"/>
      <c r="AA37" s="120"/>
      <c r="AB37" s="120"/>
      <c r="AC37" s="120"/>
      <c r="AD37" s="1"/>
      <c r="AE37" s="75"/>
      <c r="AF37" s="67"/>
    </row>
    <row r="38" spans="3:55" s="66" customFormat="1" ht="12" customHeight="1">
      <c r="C38" s="58"/>
      <c r="D38" s="203"/>
      <c r="E38" s="203"/>
      <c r="F38" s="203"/>
      <c r="G38" s="203"/>
      <c r="H38" s="216"/>
      <c r="I38" s="133"/>
      <c r="J38" s="227"/>
      <c r="K38" s="227"/>
      <c r="L38" s="203"/>
      <c r="M38" s="203"/>
      <c r="N38" s="203"/>
      <c r="O38" s="216"/>
      <c r="P38" s="216"/>
      <c r="Q38" s="2"/>
      <c r="R38" s="203"/>
      <c r="S38" s="203"/>
      <c r="T38" s="203"/>
      <c r="U38" s="203"/>
      <c r="V38" s="203"/>
      <c r="W38" s="203"/>
      <c r="X38" s="216"/>
      <c r="AA38" s="120"/>
      <c r="AB38" s="120"/>
      <c r="AC38" s="120"/>
      <c r="AD38" s="1"/>
      <c r="AE38" s="75"/>
      <c r="AF38" s="121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0"/>
      <c r="AR38" s="60"/>
      <c r="AS38" s="60"/>
      <c r="AT38" s="60"/>
      <c r="AU38" s="60"/>
      <c r="AV38" s="60"/>
      <c r="AW38" s="6"/>
      <c r="AX38" s="6"/>
      <c r="AY38" s="6"/>
      <c r="AZ38" s="6"/>
      <c r="BA38" s="6"/>
      <c r="BB38" s="6"/>
      <c r="BC38" s="6"/>
    </row>
    <row r="39" spans="3:55" s="66" customFormat="1" ht="12" customHeight="1">
      <c r="C39" s="58"/>
      <c r="D39" s="203"/>
      <c r="E39" s="203"/>
      <c r="F39" s="203"/>
      <c r="G39" s="216"/>
      <c r="H39" s="216"/>
      <c r="I39" s="133"/>
      <c r="J39" s="227"/>
      <c r="K39" s="227"/>
      <c r="L39" s="203"/>
      <c r="M39" s="203"/>
      <c r="N39" s="203"/>
      <c r="O39" s="216"/>
      <c r="P39" s="216"/>
      <c r="Q39" s="2"/>
      <c r="R39" s="203"/>
      <c r="S39" s="203"/>
      <c r="T39" s="203"/>
      <c r="U39" s="203"/>
      <c r="V39" s="203"/>
      <c r="W39" s="216"/>
      <c r="X39" s="216"/>
      <c r="AA39" s="120"/>
      <c r="AB39" s="120"/>
      <c r="AC39" s="120"/>
      <c r="AD39" s="1"/>
      <c r="AE39" s="75"/>
      <c r="AF39" s="122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60"/>
      <c r="AR39" s="60"/>
      <c r="AS39" s="60"/>
      <c r="AT39" s="60"/>
      <c r="AU39" s="60"/>
      <c r="AV39" s="60"/>
      <c r="AW39" s="45"/>
      <c r="AX39" s="45"/>
      <c r="AY39" s="45"/>
      <c r="AZ39" s="45"/>
      <c r="BA39" s="45"/>
      <c r="BB39" s="45"/>
      <c r="BC39" s="45"/>
    </row>
    <row r="40" spans="3:55" s="66" customFormat="1" ht="19.5" customHeight="1">
      <c r="C40" s="58"/>
      <c r="D40" s="58"/>
      <c r="E40" s="58"/>
      <c r="F40" s="58"/>
      <c r="G40" s="130"/>
      <c r="H40" s="130"/>
      <c r="I40" s="133"/>
      <c r="J40" s="133"/>
      <c r="K40" s="133"/>
      <c r="L40" s="58"/>
      <c r="M40" s="58"/>
      <c r="N40" s="58"/>
      <c r="O40" s="130"/>
      <c r="P40" s="130"/>
      <c r="Q40" s="2"/>
      <c r="R40" s="58"/>
      <c r="S40" s="58"/>
      <c r="T40" s="58"/>
      <c r="U40" s="58"/>
      <c r="V40" s="58"/>
      <c r="W40" s="130"/>
      <c r="X40" s="130"/>
      <c r="AA40" s="120"/>
      <c r="AB40" s="120"/>
      <c r="AC40" s="120"/>
      <c r="AD40" s="1"/>
      <c r="AE40" s="75"/>
      <c r="AF40" s="122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60"/>
      <c r="AR40" s="60"/>
      <c r="AS40" s="60"/>
      <c r="AT40" s="60"/>
      <c r="AU40" s="60"/>
      <c r="AV40" s="60"/>
      <c r="AW40" s="45"/>
      <c r="AX40" s="45"/>
      <c r="AY40" s="45"/>
      <c r="AZ40" s="45"/>
      <c r="BA40" s="45"/>
      <c r="BB40" s="45"/>
      <c r="BC40" s="45"/>
    </row>
    <row r="41" spans="2:55" s="104" customFormat="1" ht="15" customHeight="1">
      <c r="B41" s="214" t="s">
        <v>50</v>
      </c>
      <c r="C41" s="214"/>
      <c r="D41" s="199">
        <f>'[1]stable_data'!$G$11</f>
        <v>0</v>
      </c>
      <c r="E41" s="199"/>
      <c r="F41" s="199"/>
      <c r="G41" s="199"/>
      <c r="H41" s="199"/>
      <c r="I41" s="199"/>
      <c r="J41" s="214" t="s">
        <v>50</v>
      </c>
      <c r="K41" s="215"/>
      <c r="L41" s="199" t="str">
        <f>'[1]stable_data'!$G$27</f>
        <v>The Brothers Calamity</v>
      </c>
      <c r="M41" s="199"/>
      <c r="N41" s="199"/>
      <c r="O41" s="199"/>
      <c r="P41" s="199"/>
      <c r="Q41" s="199"/>
      <c r="R41" s="214" t="s">
        <v>50</v>
      </c>
      <c r="S41" s="215"/>
      <c r="T41" s="199" t="str">
        <f>'[1]stable_data'!$G$43</f>
        <v>bros b4 hoes</v>
      </c>
      <c r="U41" s="199"/>
      <c r="V41" s="199"/>
      <c r="W41" s="199"/>
      <c r="X41" s="199"/>
      <c r="Y41" s="199"/>
      <c r="AA41" s="120"/>
      <c r="AB41" s="120"/>
      <c r="AC41" s="120"/>
      <c r="AD41" s="1"/>
      <c r="AE41" s="75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60"/>
      <c r="AR41" s="60"/>
      <c r="AS41" s="60"/>
      <c r="AT41" s="60"/>
      <c r="AU41" s="60"/>
      <c r="AV41" s="60"/>
      <c r="AW41" s="56"/>
      <c r="AX41" s="56"/>
      <c r="AY41" s="56"/>
      <c r="AZ41" s="56"/>
      <c r="BA41" s="56"/>
      <c r="BB41" s="56"/>
      <c r="BC41" s="56"/>
    </row>
    <row r="42" spans="2:55" s="66" customFormat="1" ht="12" customHeight="1">
      <c r="B42" s="203" t="s">
        <v>45</v>
      </c>
      <c r="C42" s="203"/>
      <c r="D42" s="218">
        <f>'[1]stable_data'!$H$11</f>
        <v>0</v>
      </c>
      <c r="E42" s="218"/>
      <c r="F42" s="218"/>
      <c r="G42" s="218"/>
      <c r="H42" s="218"/>
      <c r="I42" s="133"/>
      <c r="J42" s="203" t="s">
        <v>45</v>
      </c>
      <c r="K42" s="203"/>
      <c r="L42" s="224" t="str">
        <f>'[1]stable_data'!$H$27</f>
        <v>Voodoo Boogaloo *Beez*</v>
      </c>
      <c r="M42" s="224"/>
      <c r="N42" s="224"/>
      <c r="O42" s="224"/>
      <c r="P42" s="224"/>
      <c r="Q42" s="2"/>
      <c r="R42" s="203" t="s">
        <v>45</v>
      </c>
      <c r="S42" s="203"/>
      <c r="T42" s="224" t="str">
        <f>'[1]stable_data'!$H$43</f>
        <v>*LNIGROLL* *BEEZ*</v>
      </c>
      <c r="U42" s="224"/>
      <c r="V42" s="224"/>
      <c r="W42" s="224"/>
      <c r="X42" s="224"/>
      <c r="Y42" s="2"/>
      <c r="AA42" s="120"/>
      <c r="AB42" s="120"/>
      <c r="AC42" s="120"/>
      <c r="AD42" s="1"/>
      <c r="AE42" s="75"/>
      <c r="AF42" s="42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</row>
    <row r="43" spans="2:55" s="66" customFormat="1" ht="12" customHeight="1">
      <c r="B43" s="203" t="s">
        <v>15</v>
      </c>
      <c r="C43" s="203"/>
      <c r="D43" s="203" t="s">
        <v>16</v>
      </c>
      <c r="E43" s="203"/>
      <c r="F43" s="203" t="s">
        <v>41</v>
      </c>
      <c r="G43" s="203"/>
      <c r="H43" s="58" t="s">
        <v>46</v>
      </c>
      <c r="I43" s="133"/>
      <c r="J43" s="203" t="s">
        <v>15</v>
      </c>
      <c r="K43" s="203"/>
      <c r="L43" s="203" t="s">
        <v>16</v>
      </c>
      <c r="M43" s="203"/>
      <c r="N43" s="203" t="s">
        <v>41</v>
      </c>
      <c r="O43" s="203"/>
      <c r="P43" s="58" t="s">
        <v>46</v>
      </c>
      <c r="Q43" s="2"/>
      <c r="R43" s="203" t="s">
        <v>15</v>
      </c>
      <c r="S43" s="203"/>
      <c r="T43" s="203" t="s">
        <v>16</v>
      </c>
      <c r="U43" s="203"/>
      <c r="V43" s="203" t="s">
        <v>41</v>
      </c>
      <c r="W43" s="203"/>
      <c r="X43" s="58" t="s">
        <v>46</v>
      </c>
      <c r="Y43" s="2"/>
      <c r="AA43" s="120"/>
      <c r="AB43" s="120"/>
      <c r="AC43" s="120"/>
      <c r="AD43" s="1"/>
      <c r="AE43" s="75"/>
      <c r="AF43" s="42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</row>
    <row r="44" spans="2:55" s="66" customFormat="1" ht="12" customHeight="1">
      <c r="B44" s="219">
        <f>'[1]stable_data'!$I$11</f>
        <v>0</v>
      </c>
      <c r="C44" s="219"/>
      <c r="D44" s="206">
        <f>'[1]stable_data'!$J$11</f>
        <v>0</v>
      </c>
      <c r="E44" s="206"/>
      <c r="F44" s="203">
        <f>B44+D44</f>
        <v>0</v>
      </c>
      <c r="G44" s="203"/>
      <c r="H44" s="135" t="e">
        <f>B44/F44</f>
        <v>#DIV/0!</v>
      </c>
      <c r="I44" s="78"/>
      <c r="J44" s="219">
        <f>'[1]stable_data'!$I$27</f>
        <v>322</v>
      </c>
      <c r="K44" s="219"/>
      <c r="L44" s="206">
        <f>'[1]stable_data'!$J$27</f>
        <v>323</v>
      </c>
      <c r="M44" s="206"/>
      <c r="N44" s="203">
        <f>J44+L44</f>
        <v>645</v>
      </c>
      <c r="O44" s="203"/>
      <c r="P44" s="135">
        <f>J44/N44</f>
        <v>0.4992248062015504</v>
      </c>
      <c r="Q44" s="2"/>
      <c r="R44" s="219">
        <f>'[1]stable_data'!$I$43</f>
        <v>490</v>
      </c>
      <c r="S44" s="219"/>
      <c r="T44" s="206">
        <f>'[1]stable_data'!$J$43</f>
        <v>523</v>
      </c>
      <c r="U44" s="206"/>
      <c r="V44" s="203">
        <f>R44+T44</f>
        <v>1013</v>
      </c>
      <c r="W44" s="203"/>
      <c r="X44" s="135">
        <f>R44/V44</f>
        <v>0.4837117472852912</v>
      </c>
      <c r="Y44" s="2"/>
      <c r="AA44" s="120"/>
      <c r="AB44" s="120"/>
      <c r="AC44" s="120"/>
      <c r="AD44" s="1"/>
      <c r="AE44" s="75"/>
      <c r="AF44" s="42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</row>
    <row r="45" spans="3:55" ht="30" customHeight="1">
      <c r="C45" s="79"/>
      <c r="D45" s="79"/>
      <c r="E45" s="79"/>
      <c r="F45" s="79"/>
      <c r="G45" s="79"/>
      <c r="H45" s="79"/>
      <c r="I45" s="80"/>
      <c r="J45" s="80"/>
      <c r="K45" s="81"/>
      <c r="L45" s="81"/>
      <c r="M45" s="81"/>
      <c r="N45" s="81"/>
      <c r="S45" s="82"/>
      <c r="T45" s="83"/>
      <c r="U45" s="84"/>
      <c r="AA45" s="42"/>
      <c r="AB45" s="42"/>
      <c r="AC45" s="42"/>
      <c r="AD45" s="42"/>
      <c r="AE45" s="42"/>
      <c r="AF45" s="42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W45" s="60"/>
      <c r="AX45" s="60"/>
      <c r="AY45" s="60"/>
      <c r="AZ45" s="60"/>
      <c r="BA45" s="60"/>
      <c r="BB45" s="60"/>
      <c r="BC45" s="60"/>
    </row>
    <row r="46" spans="2:55" s="45" customFormat="1" ht="20.25" customHeight="1">
      <c r="B46" s="211" t="str">
        <f>'[1]stable_data'!$C59</f>
        <v>Voodoo Boogaloo *Beez*</v>
      </c>
      <c r="C46" s="213"/>
      <c r="D46" s="213"/>
      <c r="E46" s="213"/>
      <c r="F46" s="213"/>
      <c r="G46" s="213"/>
      <c r="H46" s="213"/>
      <c r="I46" s="3"/>
      <c r="J46" s="211" t="str">
        <f>'[1]stable_data'!$C75</f>
        <v>~ Storm ~</v>
      </c>
      <c r="K46" s="212"/>
      <c r="L46" s="212"/>
      <c r="M46" s="212"/>
      <c r="N46" s="212"/>
      <c r="O46" s="212"/>
      <c r="P46" s="212"/>
      <c r="Q46" s="44"/>
      <c r="R46" s="211" t="str">
        <f>'[1]stable_data'!$C91</f>
        <v>The Weather Man *Beez*</v>
      </c>
      <c r="S46" s="212"/>
      <c r="T46" s="212"/>
      <c r="U46" s="212"/>
      <c r="V46" s="212"/>
      <c r="W46" s="212"/>
      <c r="X46" s="212"/>
      <c r="AA46" s="42"/>
      <c r="AB46" s="42"/>
      <c r="AC46" s="42"/>
      <c r="AD46" s="42"/>
      <c r="AE46" s="42"/>
      <c r="AF46" s="42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</row>
    <row r="47" spans="3:55" s="45" customFormat="1" ht="14.25" customHeight="1">
      <c r="C47" s="55" t="s">
        <v>27</v>
      </c>
      <c r="D47" s="207" t="str">
        <f>'[1]stable_data'!$A$59</f>
        <v>Daniel Lawson</v>
      </c>
      <c r="E47" s="207"/>
      <c r="F47" s="207"/>
      <c r="G47" s="207"/>
      <c r="H47" s="207"/>
      <c r="I47" s="3"/>
      <c r="J47" s="208" t="s">
        <v>27</v>
      </c>
      <c r="K47" s="208"/>
      <c r="L47" s="207" t="str">
        <f>'[1]stable_data'!$A$75</f>
        <v>Elizabeth March-Sproul</v>
      </c>
      <c r="M47" s="207"/>
      <c r="N47" s="207"/>
      <c r="O47" s="207"/>
      <c r="P47" s="207"/>
      <c r="Q47" s="44"/>
      <c r="R47" s="208" t="s">
        <v>27</v>
      </c>
      <c r="S47" s="208"/>
      <c r="T47" s="207" t="str">
        <f>'[1]stable_data'!$A91</f>
        <v>Brian Eckersley</v>
      </c>
      <c r="U47" s="207"/>
      <c r="V47" s="207"/>
      <c r="W47" s="207"/>
      <c r="X47" s="207"/>
      <c r="AA47" s="42"/>
      <c r="AB47" s="42"/>
      <c r="AC47" s="42"/>
      <c r="AD47" s="42"/>
      <c r="AE47" s="42"/>
      <c r="AF47" s="42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</row>
    <row r="48" spans="2:48" s="56" customFormat="1" ht="15" customHeight="1">
      <c r="B48" s="200" t="s">
        <v>0</v>
      </c>
      <c r="C48" s="201"/>
      <c r="D48" s="201"/>
      <c r="E48" s="201"/>
      <c r="F48" s="201"/>
      <c r="G48" s="201"/>
      <c r="H48" s="201"/>
      <c r="I48" s="31"/>
      <c r="J48" s="200" t="s">
        <v>0</v>
      </c>
      <c r="K48" s="201"/>
      <c r="L48" s="201"/>
      <c r="M48" s="201"/>
      <c r="N48" s="201"/>
      <c r="O48" s="201"/>
      <c r="P48" s="201"/>
      <c r="R48" s="200" t="s">
        <v>0</v>
      </c>
      <c r="S48" s="201"/>
      <c r="T48" s="201"/>
      <c r="U48" s="201"/>
      <c r="V48" s="201"/>
      <c r="W48" s="201"/>
      <c r="X48" s="201"/>
      <c r="AA48" s="42"/>
      <c r="AB48" s="42"/>
      <c r="AC48" s="42"/>
      <c r="AD48" s="42"/>
      <c r="AE48" s="42"/>
      <c r="AQ48" s="60"/>
      <c r="AR48" s="60"/>
      <c r="AS48" s="60"/>
      <c r="AT48" s="60"/>
      <c r="AU48" s="60"/>
      <c r="AV48" s="60"/>
    </row>
    <row r="49" spans="3:55" s="60" customFormat="1" ht="14.25" customHeight="1">
      <c r="C49" s="57" t="s">
        <v>1</v>
      </c>
      <c r="D49" s="58">
        <f>'[1]stable_data'!$C$61</f>
        <v>732</v>
      </c>
      <c r="E49" s="59">
        <f>D49-'[1]stable_data'!$E61</f>
        <v>5</v>
      </c>
      <c r="F49" s="57"/>
      <c r="K49" s="57" t="s">
        <v>1</v>
      </c>
      <c r="L49" s="58">
        <f>'[1]stable_data'!$C$77</f>
        <v>1042</v>
      </c>
      <c r="M49" s="59">
        <f>L49-'[1]stable_data'!$E77</f>
        <v>3</v>
      </c>
      <c r="N49" s="57"/>
      <c r="S49" s="57" t="s">
        <v>1</v>
      </c>
      <c r="T49" s="58">
        <f>'[1]stable_data'!$C93</f>
        <v>1363</v>
      </c>
      <c r="U49" s="59">
        <f>T49-'[1]stable_data'!$E93</f>
        <v>4</v>
      </c>
      <c r="V49" s="57"/>
      <c r="AA49" s="67"/>
      <c r="AB49" s="67"/>
      <c r="AC49" s="67"/>
      <c r="AD49" s="67"/>
      <c r="AE49" s="67"/>
      <c r="AF49" s="67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</row>
    <row r="50" spans="3:55" s="60" customFormat="1" ht="12.75" customHeight="1">
      <c r="C50" s="57" t="s">
        <v>2</v>
      </c>
      <c r="D50" s="58">
        <f>'[1]stable_data'!$C62</f>
        <v>913</v>
      </c>
      <c r="E50" s="59">
        <f>D50-'[1]stable_data'!$E62</f>
        <v>8</v>
      </c>
      <c r="F50" s="57"/>
      <c r="K50" s="57" t="s">
        <v>2</v>
      </c>
      <c r="L50" s="58">
        <f>'[1]stable_data'!$C$78</f>
        <v>1282</v>
      </c>
      <c r="M50" s="59">
        <f>L50-'[1]stable_data'!$E78</f>
        <v>5</v>
      </c>
      <c r="N50" s="57"/>
      <c r="S50" s="57" t="s">
        <v>2</v>
      </c>
      <c r="T50" s="58">
        <f>'[1]stable_data'!$C94</f>
        <v>1138</v>
      </c>
      <c r="U50" s="59">
        <f>T50-'[1]stable_data'!$E94</f>
        <v>5</v>
      </c>
      <c r="V50" s="57"/>
      <c r="AA50" s="67"/>
      <c r="AB50" s="67"/>
      <c r="AC50" s="67"/>
      <c r="AD50" s="67"/>
      <c r="AE50" s="67"/>
      <c r="AF50" s="67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</row>
    <row r="51" spans="3:55" s="60" customFormat="1" ht="12" customHeight="1">
      <c r="C51" s="61" t="s">
        <v>3</v>
      </c>
      <c r="D51" s="62">
        <f>D49+D50</f>
        <v>1645</v>
      </c>
      <c r="E51" s="59">
        <f>E49+E50</f>
        <v>13</v>
      </c>
      <c r="F51" s="57"/>
      <c r="G51" s="58"/>
      <c r="K51" s="61" t="s">
        <v>3</v>
      </c>
      <c r="L51" s="62">
        <f>L49+L50</f>
        <v>2324</v>
      </c>
      <c r="M51" s="59">
        <f>M49+M50</f>
        <v>8</v>
      </c>
      <c r="N51" s="57"/>
      <c r="O51" s="58"/>
      <c r="S51" s="61" t="s">
        <v>3</v>
      </c>
      <c r="T51" s="62">
        <f>T49+T50</f>
        <v>2501</v>
      </c>
      <c r="U51" s="59">
        <f>U49+U50</f>
        <v>9</v>
      </c>
      <c r="V51" s="57"/>
      <c r="W51" s="58"/>
      <c r="AA51" s="67"/>
      <c r="AB51" s="67"/>
      <c r="AC51" s="67"/>
      <c r="AD51" s="67"/>
      <c r="AE51" s="67"/>
      <c r="AF51" s="67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</row>
    <row r="52" spans="3:55" s="60" customFormat="1" ht="17.25" customHeight="1">
      <c r="C52" s="57" t="s">
        <v>4</v>
      </c>
      <c r="D52" s="134">
        <f>(D49/D51)*100</f>
        <v>44.49848024316109</v>
      </c>
      <c r="E52" s="59"/>
      <c r="F52" s="57"/>
      <c r="G52" s="58"/>
      <c r="K52" s="57" t="s">
        <v>4</v>
      </c>
      <c r="L52" s="134">
        <f>(L49/L51)*100</f>
        <v>44.836488812392425</v>
      </c>
      <c r="M52" s="59"/>
      <c r="N52" s="57"/>
      <c r="O52" s="58"/>
      <c r="S52" s="57" t="s">
        <v>4</v>
      </c>
      <c r="T52" s="134">
        <f>(T49/T51)*100</f>
        <v>54.498200719712116</v>
      </c>
      <c r="U52" s="59"/>
      <c r="V52" s="57"/>
      <c r="W52" s="58"/>
      <c r="AA52" s="67"/>
      <c r="AB52" s="67"/>
      <c r="AC52" s="67"/>
      <c r="AD52" s="67"/>
      <c r="AE52" s="67"/>
      <c r="AF52" s="67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</row>
    <row r="53" spans="3:55" s="60" customFormat="1" ht="12" customHeight="1">
      <c r="C53" s="57" t="s">
        <v>6</v>
      </c>
      <c r="D53" s="129">
        <f>D49-D50</f>
        <v>-181</v>
      </c>
      <c r="E53" s="59">
        <f>D53-((D49-E49)-(D50-E50))</f>
        <v>-3</v>
      </c>
      <c r="F53" s="57"/>
      <c r="G53" s="58"/>
      <c r="J53" s="210" t="s">
        <v>6</v>
      </c>
      <c r="K53" s="210"/>
      <c r="L53" s="129">
        <f>L49-L50</f>
        <v>-240</v>
      </c>
      <c r="M53" s="59">
        <f>L53-((L49-M49)-(L50-M50))</f>
        <v>-2</v>
      </c>
      <c r="N53" s="57"/>
      <c r="O53" s="58"/>
      <c r="R53" s="210" t="s">
        <v>6</v>
      </c>
      <c r="S53" s="210"/>
      <c r="T53" s="129">
        <f>T49-T50</f>
        <v>225</v>
      </c>
      <c r="U53" s="59">
        <f>T53-((T49-U49)-(T50-U50))</f>
        <v>-1</v>
      </c>
      <c r="V53" s="57"/>
      <c r="W53" s="58"/>
      <c r="AA53" s="67"/>
      <c r="AB53" s="67"/>
      <c r="AC53" s="67"/>
      <c r="AD53" s="67"/>
      <c r="AE53" s="67"/>
      <c r="AF53" s="67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</row>
    <row r="54" spans="3:55" s="60" customFormat="1" ht="12.75" customHeight="1">
      <c r="C54" s="63" t="s">
        <v>28</v>
      </c>
      <c r="D54" s="64">
        <f>(D51-'[1]stable_data'!E59)/($D$1-'[1]stable_data'!$D$59)</f>
        <v>12.26323469607482</v>
      </c>
      <c r="E54" s="59"/>
      <c r="F54" s="57"/>
      <c r="G54" s="58"/>
      <c r="J54" s="225" t="s">
        <v>28</v>
      </c>
      <c r="K54" s="225"/>
      <c r="L54" s="64">
        <f>(L51-'[1]stable_data'!E75)/($D$1-'[1]stable_data'!$D$75)</f>
        <v>6.941128627132237</v>
      </c>
      <c r="M54" s="59"/>
      <c r="N54" s="57"/>
      <c r="O54" s="58"/>
      <c r="R54" s="225" t="s">
        <v>28</v>
      </c>
      <c r="S54" s="225"/>
      <c r="T54" s="64">
        <f>(T51-'[1]stable_data'!E91)/($D$1-'[1]stable_data'!$D91)</f>
        <v>7.182259646437078</v>
      </c>
      <c r="U54" s="59"/>
      <c r="V54" s="57"/>
      <c r="W54" s="58"/>
      <c r="AA54" s="67"/>
      <c r="AB54" s="67"/>
      <c r="AC54" s="67"/>
      <c r="AD54" s="67"/>
      <c r="AE54" s="67"/>
      <c r="AF54" s="67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</row>
    <row r="55" spans="2:55" s="56" customFormat="1" ht="25.5" customHeight="1">
      <c r="B55" s="200" t="s">
        <v>5</v>
      </c>
      <c r="C55" s="201"/>
      <c r="D55" s="201"/>
      <c r="E55" s="201"/>
      <c r="F55" s="201"/>
      <c r="G55" s="201"/>
      <c r="H55" s="201"/>
      <c r="I55" s="31"/>
      <c r="J55" s="200" t="s">
        <v>5</v>
      </c>
      <c r="K55" s="201"/>
      <c r="L55" s="201"/>
      <c r="M55" s="201"/>
      <c r="N55" s="201"/>
      <c r="O55" s="201"/>
      <c r="P55" s="201"/>
      <c r="R55" s="200" t="s">
        <v>5</v>
      </c>
      <c r="S55" s="201"/>
      <c r="T55" s="201"/>
      <c r="U55" s="201"/>
      <c r="V55" s="201"/>
      <c r="W55" s="201"/>
      <c r="X55" s="201"/>
      <c r="AA55" s="67"/>
      <c r="AB55" s="67"/>
      <c r="AC55" s="67"/>
      <c r="AD55" s="67"/>
      <c r="AE55" s="67"/>
      <c r="AF55" s="67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</row>
    <row r="56" spans="1:32" s="66" customFormat="1" ht="15.75" customHeight="1">
      <c r="A56" s="209" t="str">
        <f>'[1]stable_data'!$B63</f>
        <v>Facebook: </v>
      </c>
      <c r="B56" s="209"/>
      <c r="C56" s="209"/>
      <c r="D56" s="65">
        <f>IF('[1]stable_data'!$C63=0,"Champ",IF('[1]stable_data'!$C63=-1,"NoRank",'[1]stable_data'!$C63))</f>
        <v>2773</v>
      </c>
      <c r="E56" s="129">
        <f>'[1]stable_data'!$E63-'[1]stable_data'!$C63</f>
        <v>64</v>
      </c>
      <c r="F56" s="57">
        <f>'[1]stable_data'!$D63</f>
        <v>0</v>
      </c>
      <c r="G56" s="2" t="s">
        <v>13</v>
      </c>
      <c r="H56" s="2"/>
      <c r="I56" s="209" t="str">
        <f>'[1]stable_data'!$B79</f>
        <v>Facebook: </v>
      </c>
      <c r="J56" s="209"/>
      <c r="K56" s="209"/>
      <c r="L56" s="65">
        <f>IF('[1]stable_data'!$C79=0,"Champ",IF('[1]stable_data'!$C79=-1,"NoRank",'[1]stable_data'!$C79))</f>
        <v>4118</v>
      </c>
      <c r="M56" s="129">
        <f>'[1]stable_data'!$E79-'[1]stable_data'!$C79</f>
        <v>-1</v>
      </c>
      <c r="N56" s="57">
        <f>'[1]stable_data'!$D79</f>
        <v>0</v>
      </c>
      <c r="O56" s="2" t="s">
        <v>13</v>
      </c>
      <c r="P56" s="2"/>
      <c r="Q56" s="209" t="str">
        <f>'[1]stable_data'!$B95</f>
        <v>Facebook: </v>
      </c>
      <c r="R56" s="209"/>
      <c r="S56" s="209"/>
      <c r="T56" s="65">
        <f>IF('[1]stable_data'!$C95=0,"Champ",IF('[1]stable_data'!$C95=-1,"NoRank",'[1]stable_data'!$C95))</f>
        <v>2591</v>
      </c>
      <c r="U56" s="129">
        <f>'[1]stable_data'!$E95-'[1]stable_data'!$C95</f>
        <v>-84</v>
      </c>
      <c r="V56" s="57">
        <f>'[1]stable_data'!$D95</f>
        <v>0</v>
      </c>
      <c r="W56" s="2" t="s">
        <v>13</v>
      </c>
      <c r="X56" s="2"/>
      <c r="AA56" s="67"/>
      <c r="AB56" s="67"/>
      <c r="AC56" s="67"/>
      <c r="AD56" s="67"/>
      <c r="AE56" s="67"/>
      <c r="AF56" s="67"/>
    </row>
    <row r="57" spans="1:55" s="66" customFormat="1" ht="12" customHeight="1">
      <c r="A57" s="209" t="str">
        <f>'[1]stable_data'!$B64</f>
        <v>Louisville. KY: </v>
      </c>
      <c r="B57" s="209"/>
      <c r="C57" s="209"/>
      <c r="D57" s="65">
        <f>IF('[1]stable_data'!$C64=0,"Champ",IF('[1]stable_data'!$C64=-1,"NoRank",'[1]stable_data'!$C64))</f>
        <v>9</v>
      </c>
      <c r="E57" s="129">
        <f>'[1]stable_data'!$E64-'[1]stable_data'!$C64</f>
        <v>0</v>
      </c>
      <c r="F57" s="57">
        <f>'[1]stable_data'!$D64</f>
        <v>0</v>
      </c>
      <c r="G57" s="2" t="s">
        <v>13</v>
      </c>
      <c r="H57" s="2"/>
      <c r="I57" s="209" t="str">
        <f>'[1]stable_data'!$B80</f>
        <v>Toronto. ON: </v>
      </c>
      <c r="J57" s="209"/>
      <c r="K57" s="209"/>
      <c r="L57" s="65">
        <f>IF('[1]stable_data'!$C80=0,"Champ",IF('[1]stable_data'!$C80=-1,"NoRank",'[1]stable_data'!$C80))</f>
        <v>122</v>
      </c>
      <c r="M57" s="129">
        <f>'[1]stable_data'!$E80-'[1]stable_data'!$C80</f>
        <v>1</v>
      </c>
      <c r="N57" s="57">
        <f>'[1]stable_data'!$D80</f>
        <v>0</v>
      </c>
      <c r="O57" s="2" t="s">
        <v>13</v>
      </c>
      <c r="P57" s="2"/>
      <c r="Q57" s="209" t="str">
        <f>'[1]stable_data'!$B96</f>
        <v>Australia: </v>
      </c>
      <c r="R57" s="209"/>
      <c r="S57" s="209"/>
      <c r="T57" s="65">
        <f>IF('[1]stable_data'!$C96=0,"Champ",IF('[1]stable_data'!$C96=-1,"NoRank",'[1]stable_data'!$C96))</f>
        <v>139</v>
      </c>
      <c r="U57" s="129">
        <f>'[1]stable_data'!$E96-'[1]stable_data'!$C96</f>
        <v>-2</v>
      </c>
      <c r="V57" s="57">
        <f>'[1]stable_data'!$D96</f>
        <v>0</v>
      </c>
      <c r="W57" s="2" t="s">
        <v>13</v>
      </c>
      <c r="X57" s="2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W57" s="67"/>
      <c r="AX57" s="67"/>
      <c r="AY57" s="67"/>
      <c r="AZ57" s="67"/>
      <c r="BA57" s="67"/>
      <c r="BB57" s="67"/>
      <c r="BC57" s="67"/>
    </row>
    <row r="58" spans="1:32" s="66" customFormat="1" ht="12" customHeight="1">
      <c r="A58" s="209">
        <f>'[1]stable_data'!$B65</f>
        <v>0</v>
      </c>
      <c r="B58" s="209"/>
      <c r="C58" s="209"/>
      <c r="D58" s="65" t="str">
        <f>IF('[1]stable_data'!$C65=0,"Champ",IF('[1]stable_data'!$C65=-1,"NoRank",'[1]stable_data'!$C65))</f>
        <v>Champ</v>
      </c>
      <c r="E58" s="129">
        <f>'[1]stable_data'!$E65-'[1]stable_data'!$C65</f>
        <v>0</v>
      </c>
      <c r="F58" s="57">
        <f>'[1]stable_data'!$D65</f>
        <v>0</v>
      </c>
      <c r="G58" s="2" t="s">
        <v>13</v>
      </c>
      <c r="H58" s="2"/>
      <c r="I58" s="209" t="str">
        <f>'[1]stable_data'!$B81</f>
        <v>Female: </v>
      </c>
      <c r="J58" s="209"/>
      <c r="K58" s="209"/>
      <c r="L58" s="65">
        <f>IF('[1]stable_data'!$C81=0,"Champ",IF('[1]stable_data'!$C81=-1,"NoRank",'[1]stable_data'!$C81))</f>
        <v>622</v>
      </c>
      <c r="M58" s="129">
        <f>'[1]stable_data'!$E81-'[1]stable_data'!$C81</f>
        <v>-5</v>
      </c>
      <c r="N58" s="57">
        <f>'[1]stable_data'!$D81</f>
        <v>0</v>
      </c>
      <c r="O58" s="2" t="s">
        <v>13</v>
      </c>
      <c r="P58" s="2"/>
      <c r="Q58" s="209" t="str">
        <f>'[1]stable_data'!$B97</f>
        <v>RMIT: </v>
      </c>
      <c r="R58" s="209"/>
      <c r="S58" s="209"/>
      <c r="T58" s="65">
        <f>IF('[1]stable_data'!$C97=0,"Champ",IF('[1]stable_data'!$C97=-1,"NoRank",'[1]stable_data'!$C97))</f>
        <v>1</v>
      </c>
      <c r="U58" s="129">
        <f>'[1]stable_data'!$E97-'[1]stable_data'!$C97</f>
        <v>0</v>
      </c>
      <c r="V58" s="57">
        <f>'[1]stable_data'!$D97</f>
        <v>28</v>
      </c>
      <c r="W58" s="2" t="s">
        <v>13</v>
      </c>
      <c r="X58" s="2"/>
      <c r="AA58" s="67"/>
      <c r="AB58" s="67"/>
      <c r="AC58" s="67"/>
      <c r="AD58" s="67"/>
      <c r="AE58" s="67"/>
      <c r="AF58" s="67"/>
    </row>
    <row r="59" spans="1:32" s="66" customFormat="1" ht="12" customHeight="1">
      <c r="A59" s="209">
        <f>'[1]stable_data'!$B66</f>
        <v>0</v>
      </c>
      <c r="B59" s="209"/>
      <c r="C59" s="209"/>
      <c r="D59" s="65" t="str">
        <f>IF('[1]stable_data'!$C66=0,"Champ",IF('[1]stable_data'!$C66=-1,"NoRank",'[1]stable_data'!$C66))</f>
        <v>Champ</v>
      </c>
      <c r="E59" s="129">
        <f>'[1]stable_data'!$E66-'[1]stable_data'!$C66</f>
        <v>0</v>
      </c>
      <c r="F59" s="57">
        <f>'[1]stable_data'!$D66</f>
        <v>0</v>
      </c>
      <c r="G59" s="2" t="s">
        <v>13</v>
      </c>
      <c r="H59" s="74"/>
      <c r="I59" s="209">
        <f>'[1]stable_data'!$B82</f>
        <v>0</v>
      </c>
      <c r="J59" s="209"/>
      <c r="K59" s="209"/>
      <c r="L59" s="65" t="str">
        <f>IF('[1]stable_data'!$C82=0,"Champ",IF('[1]stable_data'!$C82=-1,"NoRank",'[1]stable_data'!$C82))</f>
        <v>Champ</v>
      </c>
      <c r="M59" s="129">
        <f>'[1]stable_data'!$E82-'[1]stable_data'!$C82</f>
        <v>0</v>
      </c>
      <c r="N59" s="57">
        <f>'[1]stable_data'!$D82</f>
        <v>0</v>
      </c>
      <c r="O59" s="2" t="s">
        <v>13</v>
      </c>
      <c r="P59" s="74"/>
      <c r="Q59" s="209">
        <f>'[1]stable_data'!$B98</f>
        <v>0</v>
      </c>
      <c r="R59" s="209"/>
      <c r="S59" s="209"/>
      <c r="T59" s="65" t="str">
        <f>IF('[1]stable_data'!$C98=0,"Champ",IF('[1]stable_data'!$C98=-1,"NoRank",'[1]stable_data'!$C98))</f>
        <v>Champ</v>
      </c>
      <c r="U59" s="129">
        <f>'[1]stable_data'!$E98-'[1]stable_data'!$C98</f>
        <v>0</v>
      </c>
      <c r="V59" s="57">
        <f>'[1]stable_data'!$D98</f>
        <v>0</v>
      </c>
      <c r="W59" s="2" t="s">
        <v>13</v>
      </c>
      <c r="X59" s="74"/>
      <c r="AA59" s="67"/>
      <c r="AB59" s="67"/>
      <c r="AC59" s="67"/>
      <c r="AD59" s="67"/>
      <c r="AE59" s="67"/>
      <c r="AF59" s="67"/>
    </row>
    <row r="60" spans="1:32" s="66" customFormat="1" ht="12" customHeight="1">
      <c r="A60" s="209">
        <f>'[1]stable_data'!$B67</f>
        <v>0</v>
      </c>
      <c r="B60" s="209"/>
      <c r="C60" s="209"/>
      <c r="D60" s="65" t="str">
        <f>IF('[1]stable_data'!$C67=0,"Champ",IF('[1]stable_data'!$C67=-1,"NoRank",'[1]stable_data'!$C67))</f>
        <v>Champ</v>
      </c>
      <c r="E60" s="129">
        <f>'[1]stable_data'!$E67-'[1]stable_data'!$C67</f>
        <v>0</v>
      </c>
      <c r="F60" s="57">
        <f>'[1]stable_data'!$D67</f>
        <v>0</v>
      </c>
      <c r="G60" s="2" t="s">
        <v>13</v>
      </c>
      <c r="H60" s="74"/>
      <c r="I60" s="209">
        <f>'[1]stable_data'!$B83</f>
        <v>0</v>
      </c>
      <c r="J60" s="209"/>
      <c r="K60" s="209"/>
      <c r="L60" s="65" t="str">
        <f>IF('[1]stable_data'!$C83=0,"Champ",IF('[1]stable_data'!$C83=-1,"NoRank",'[1]stable_data'!$C83))</f>
        <v>Champ</v>
      </c>
      <c r="M60" s="129">
        <f>'[1]stable_data'!$E83-'[1]stable_data'!$C83</f>
        <v>0</v>
      </c>
      <c r="N60" s="57">
        <f>'[1]stable_data'!$D83</f>
        <v>0</v>
      </c>
      <c r="O60" s="2" t="s">
        <v>13</v>
      </c>
      <c r="P60" s="74"/>
      <c r="Q60" s="209">
        <f>'[1]stable_data'!$B99</f>
        <v>0</v>
      </c>
      <c r="R60" s="209"/>
      <c r="S60" s="209"/>
      <c r="T60" s="65" t="str">
        <f>IF('[1]stable_data'!$C99=0,"Champ",IF('[1]stable_data'!$C99=-1,"NoRank",'[1]stable_data'!$C99))</f>
        <v>Champ</v>
      </c>
      <c r="U60" s="129">
        <f>'[1]stable_data'!$E99-'[1]stable_data'!$C99</f>
        <v>0</v>
      </c>
      <c r="V60" s="57">
        <f>'[1]stable_data'!$D99</f>
        <v>0</v>
      </c>
      <c r="W60" s="2" t="s">
        <v>13</v>
      </c>
      <c r="X60" s="74"/>
      <c r="AA60" s="67"/>
      <c r="AB60" s="67"/>
      <c r="AC60" s="67"/>
      <c r="AD60" s="67"/>
      <c r="AE60" s="67"/>
      <c r="AF60" s="67"/>
    </row>
    <row r="61" spans="1:32" s="66" customFormat="1" ht="12" customHeight="1">
      <c r="A61" s="209">
        <f>'[1]stable_data'!$B68</f>
        <v>0</v>
      </c>
      <c r="B61" s="209"/>
      <c r="C61" s="209"/>
      <c r="D61" s="65" t="str">
        <f>IF('[1]stable_data'!$C68=0,"Champ",IF('[1]stable_data'!$C68=-1,"NoRank",'[1]stable_data'!$C68))</f>
        <v>Champ</v>
      </c>
      <c r="E61" s="129">
        <f>'[1]stable_data'!$E68-'[1]stable_data'!$C68</f>
        <v>0</v>
      </c>
      <c r="F61" s="57">
        <f>'[1]stable_data'!$D68</f>
        <v>0</v>
      </c>
      <c r="G61" s="2" t="s">
        <v>13</v>
      </c>
      <c r="H61" s="74"/>
      <c r="I61" s="209">
        <f>'[1]stable_data'!$B84</f>
        <v>0</v>
      </c>
      <c r="J61" s="209"/>
      <c r="K61" s="209"/>
      <c r="L61" s="65" t="str">
        <f>IF('[1]stable_data'!$C84=0,"Champ",IF('[1]stable_data'!$C84=-1,"NoRank",'[1]stable_data'!$C84))</f>
        <v>Champ</v>
      </c>
      <c r="M61" s="129">
        <f>'[1]stable_data'!$E84-'[1]stable_data'!$C84</f>
        <v>0</v>
      </c>
      <c r="N61" s="57">
        <f>'[1]stable_data'!$D84</f>
        <v>0</v>
      </c>
      <c r="O61" s="2" t="s">
        <v>13</v>
      </c>
      <c r="P61" s="74"/>
      <c r="Q61" s="209">
        <f>'[1]stable_data'!$B100</f>
        <v>0</v>
      </c>
      <c r="R61" s="209"/>
      <c r="S61" s="209"/>
      <c r="T61" s="65" t="str">
        <f>IF('[1]stable_data'!$C100=0,"Champ",IF('[1]stable_data'!$C100=-1,"NoRank",'[1]stable_data'!$C100))</f>
        <v>Champ</v>
      </c>
      <c r="U61" s="129">
        <f>'[1]stable_data'!$E100-'[1]stable_data'!$C100</f>
        <v>0</v>
      </c>
      <c r="V61" s="57">
        <f>'[1]stable_data'!$D100</f>
        <v>0</v>
      </c>
      <c r="W61" s="2" t="s">
        <v>13</v>
      </c>
      <c r="X61" s="74"/>
      <c r="AA61" s="67"/>
      <c r="AB61" s="67"/>
      <c r="AC61" s="67"/>
      <c r="AD61" s="67"/>
      <c r="AE61" s="67"/>
      <c r="AF61" s="67"/>
    </row>
    <row r="62" spans="1:32" s="66" customFormat="1" ht="12" customHeight="1">
      <c r="A62" s="209">
        <f>'[1]stable_data'!$B69</f>
        <v>0</v>
      </c>
      <c r="B62" s="209"/>
      <c r="C62" s="209"/>
      <c r="D62" s="65" t="str">
        <f>IF('[1]stable_data'!$C69=0,"Champ",IF('[1]stable_data'!$C69=-1,"NoRank",'[1]stable_data'!$C69))</f>
        <v>Champ</v>
      </c>
      <c r="E62" s="129">
        <f>'[1]stable_data'!$E69-'[1]stable_data'!$C69</f>
        <v>0</v>
      </c>
      <c r="F62" s="57">
        <f>'[1]stable_data'!$D69</f>
        <v>0</v>
      </c>
      <c r="G62" s="2" t="s">
        <v>13</v>
      </c>
      <c r="H62" s="74"/>
      <c r="I62" s="209">
        <f>'[1]stable_data'!$B85</f>
        <v>0</v>
      </c>
      <c r="J62" s="209"/>
      <c r="K62" s="209"/>
      <c r="L62" s="65" t="str">
        <f>IF('[1]stable_data'!$C85=0,"Champ",IF('[1]stable_data'!$C85=-1,"NoRank",'[1]stable_data'!$C85))</f>
        <v>Champ</v>
      </c>
      <c r="M62" s="129">
        <f>'[1]stable_data'!$E85-'[1]stable_data'!$C85</f>
        <v>0</v>
      </c>
      <c r="N62" s="57">
        <f>'[1]stable_data'!$D85</f>
        <v>0</v>
      </c>
      <c r="O62" s="2" t="s">
        <v>13</v>
      </c>
      <c r="P62" s="74"/>
      <c r="Q62" s="209">
        <f>'[1]stable_data'!$B101</f>
        <v>0</v>
      </c>
      <c r="R62" s="209"/>
      <c r="S62" s="209"/>
      <c r="T62" s="65" t="str">
        <f>IF('[1]stable_data'!$C101=0,"Champ",IF('[1]stable_data'!$C101=-1,"NoRank",'[1]stable_data'!$C101))</f>
        <v>Champ</v>
      </c>
      <c r="U62" s="129">
        <f>'[1]stable_data'!$E101-'[1]stable_data'!$C101</f>
        <v>0</v>
      </c>
      <c r="V62" s="57">
        <f>'[1]stable_data'!$D101</f>
        <v>0</v>
      </c>
      <c r="W62" s="2" t="s">
        <v>13</v>
      </c>
      <c r="X62" s="74"/>
      <c r="AA62" s="67"/>
      <c r="AB62" s="67"/>
      <c r="AC62" s="67"/>
      <c r="AD62" s="67"/>
      <c r="AE62" s="67"/>
      <c r="AF62" s="67"/>
    </row>
    <row r="63" spans="1:55" s="66" customFormat="1" ht="12" customHeight="1">
      <c r="A63" s="209">
        <f>'[1]stable_data'!$B70</f>
        <v>0</v>
      </c>
      <c r="B63" s="209"/>
      <c r="C63" s="209"/>
      <c r="D63" s="65" t="str">
        <f>IF('[1]stable_data'!$C70=0,"Champ",IF('[1]stable_data'!$C70=-1,"NoRank",'[1]stable_data'!$C70))</f>
        <v>Champ</v>
      </c>
      <c r="E63" s="129">
        <f>'[1]stable_data'!$E70-'[1]stable_data'!$C70</f>
        <v>0</v>
      </c>
      <c r="F63" s="57">
        <f>'[1]stable_data'!$D70</f>
        <v>0</v>
      </c>
      <c r="G63" s="2" t="s">
        <v>13</v>
      </c>
      <c r="H63" s="74"/>
      <c r="I63" s="209">
        <f>'[1]stable_data'!$B86</f>
        <v>0</v>
      </c>
      <c r="J63" s="209"/>
      <c r="K63" s="209"/>
      <c r="L63" s="65" t="str">
        <f>IF('[1]stable_data'!$C86=0,"Champ",IF('[1]stable_data'!$C86=-1,"NoRank",'[1]stable_data'!$C86))</f>
        <v>Champ</v>
      </c>
      <c r="M63" s="129">
        <f>'[1]stable_data'!$E86-'[1]stable_data'!$C86</f>
        <v>0</v>
      </c>
      <c r="N63" s="57">
        <f>'[1]stable_data'!$D86</f>
        <v>0</v>
      </c>
      <c r="O63" s="2" t="s">
        <v>13</v>
      </c>
      <c r="P63" s="74"/>
      <c r="Q63" s="209">
        <f>'[1]stable_data'!$B102</f>
        <v>0</v>
      </c>
      <c r="R63" s="209"/>
      <c r="S63" s="209"/>
      <c r="T63" s="65" t="str">
        <f>IF('[1]stable_data'!$C102=0,"Champ",IF('[1]stable_data'!$C102=-1,"NoRank",'[1]stable_data'!$C102))</f>
        <v>Champ</v>
      </c>
      <c r="U63" s="129">
        <f>'[1]stable_data'!$E102-'[1]stable_data'!$C102</f>
        <v>0</v>
      </c>
      <c r="V63" s="57">
        <f>'[1]stable_data'!$D102</f>
        <v>0</v>
      </c>
      <c r="W63" s="2" t="s">
        <v>13</v>
      </c>
      <c r="X63" s="74"/>
      <c r="AA63" s="138"/>
      <c r="AB63" s="138"/>
      <c r="AC63" s="138"/>
      <c r="AD63" s="139"/>
      <c r="AE63" s="140"/>
      <c r="AF63" s="50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</row>
    <row r="64" spans="2:55" s="67" customFormat="1" ht="24" customHeight="1">
      <c r="B64" s="221" t="s">
        <v>14</v>
      </c>
      <c r="C64" s="222"/>
      <c r="D64" s="222"/>
      <c r="E64" s="222"/>
      <c r="F64" s="222"/>
      <c r="G64" s="222"/>
      <c r="H64" s="222"/>
      <c r="I64" s="76"/>
      <c r="J64" s="221" t="s">
        <v>14</v>
      </c>
      <c r="K64" s="222"/>
      <c r="L64" s="222"/>
      <c r="M64" s="222"/>
      <c r="N64" s="222"/>
      <c r="O64" s="222"/>
      <c r="P64" s="222"/>
      <c r="Q64" s="41"/>
      <c r="R64" s="221" t="s">
        <v>14</v>
      </c>
      <c r="S64" s="222"/>
      <c r="T64" s="222"/>
      <c r="U64" s="222"/>
      <c r="V64" s="222"/>
      <c r="W64" s="222"/>
      <c r="X64" s="222"/>
      <c r="AA64" s="120"/>
      <c r="AB64" s="120"/>
      <c r="AC64" s="120"/>
      <c r="AD64" s="1"/>
      <c r="AE64" s="75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</row>
    <row r="65" spans="3:32" s="66" customFormat="1" ht="12" customHeight="1">
      <c r="C65" s="58"/>
      <c r="D65" s="203"/>
      <c r="E65" s="203"/>
      <c r="F65" s="203"/>
      <c r="G65" s="203"/>
      <c r="H65" s="203"/>
      <c r="I65" s="78"/>
      <c r="J65" s="203"/>
      <c r="K65" s="203"/>
      <c r="L65" s="203"/>
      <c r="M65" s="203"/>
      <c r="N65" s="203"/>
      <c r="O65" s="203"/>
      <c r="P65" s="203"/>
      <c r="Q65" s="2"/>
      <c r="R65" s="203"/>
      <c r="S65" s="203"/>
      <c r="T65" s="203"/>
      <c r="U65" s="203"/>
      <c r="V65" s="203"/>
      <c r="W65" s="203"/>
      <c r="X65" s="203"/>
      <c r="AA65" s="120"/>
      <c r="AB65" s="120"/>
      <c r="AC65" s="120"/>
      <c r="AD65" s="1"/>
      <c r="AE65" s="75"/>
      <c r="AF65" s="67"/>
    </row>
    <row r="66" spans="3:32" s="66" customFormat="1" ht="12" customHeight="1">
      <c r="C66" s="58"/>
      <c r="D66" s="203"/>
      <c r="E66" s="203"/>
      <c r="F66" s="203"/>
      <c r="G66" s="216"/>
      <c r="H66" s="216"/>
      <c r="I66" s="78"/>
      <c r="J66" s="227"/>
      <c r="K66" s="227"/>
      <c r="L66" s="203"/>
      <c r="M66" s="203"/>
      <c r="N66" s="203"/>
      <c r="O66" s="216"/>
      <c r="P66" s="216"/>
      <c r="Q66" s="2"/>
      <c r="R66" s="203"/>
      <c r="S66" s="203"/>
      <c r="T66" s="203"/>
      <c r="U66" s="203"/>
      <c r="V66" s="203"/>
      <c r="W66" s="203"/>
      <c r="X66" s="216"/>
      <c r="AA66" s="120"/>
      <c r="AB66" s="120"/>
      <c r="AC66" s="120"/>
      <c r="AD66" s="1"/>
      <c r="AE66" s="75"/>
      <c r="AF66" s="67"/>
    </row>
    <row r="67" spans="3:32" s="66" customFormat="1" ht="12" customHeight="1">
      <c r="C67" s="58"/>
      <c r="D67" s="58"/>
      <c r="E67" s="58"/>
      <c r="F67" s="58"/>
      <c r="G67" s="130"/>
      <c r="H67" s="130"/>
      <c r="I67" s="78"/>
      <c r="J67" s="78"/>
      <c r="K67" s="78"/>
      <c r="L67" s="58"/>
      <c r="M67" s="58"/>
      <c r="N67" s="58"/>
      <c r="O67" s="130"/>
      <c r="P67" s="130"/>
      <c r="Q67" s="2"/>
      <c r="R67" s="203"/>
      <c r="S67" s="203"/>
      <c r="T67" s="203"/>
      <c r="U67" s="203"/>
      <c r="V67" s="203"/>
      <c r="W67" s="203"/>
      <c r="X67" s="216"/>
      <c r="AA67" s="67"/>
      <c r="AB67" s="67"/>
      <c r="AC67" s="67"/>
      <c r="AD67" s="67"/>
      <c r="AE67" s="67"/>
      <c r="AF67" s="67"/>
    </row>
    <row r="68" spans="3:55" s="66" customFormat="1" ht="12" customHeight="1">
      <c r="C68" s="58"/>
      <c r="D68" s="203"/>
      <c r="E68" s="203"/>
      <c r="F68" s="203"/>
      <c r="G68" s="216"/>
      <c r="H68" s="216"/>
      <c r="I68" s="78"/>
      <c r="J68" s="226"/>
      <c r="K68" s="226"/>
      <c r="L68" s="203"/>
      <c r="M68" s="203"/>
      <c r="N68" s="203"/>
      <c r="O68" s="216"/>
      <c r="P68" s="216"/>
      <c r="Q68" s="2"/>
      <c r="R68" s="203"/>
      <c r="S68" s="203"/>
      <c r="T68" s="203"/>
      <c r="U68" s="203"/>
      <c r="V68" s="203"/>
      <c r="W68" s="203"/>
      <c r="X68" s="216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60"/>
      <c r="AR68" s="60"/>
      <c r="AS68" s="60"/>
      <c r="AT68" s="60"/>
      <c r="AU68" s="60"/>
      <c r="AV68" s="60"/>
      <c r="AW68" s="45"/>
      <c r="AX68" s="45"/>
      <c r="AY68" s="45"/>
      <c r="AZ68" s="45"/>
      <c r="BA68" s="45"/>
      <c r="BB68" s="45"/>
      <c r="BC68" s="45"/>
    </row>
    <row r="69" spans="3:55" s="66" customFormat="1" ht="12" customHeight="1">
      <c r="C69" s="58"/>
      <c r="D69" s="58"/>
      <c r="E69" s="58"/>
      <c r="F69" s="58"/>
      <c r="G69" s="130"/>
      <c r="H69" s="130"/>
      <c r="I69" s="78"/>
      <c r="J69" s="78"/>
      <c r="K69" s="78"/>
      <c r="L69" s="58"/>
      <c r="M69" s="58"/>
      <c r="N69" s="58"/>
      <c r="O69" s="130"/>
      <c r="P69" s="130"/>
      <c r="Q69" s="2"/>
      <c r="R69" s="58"/>
      <c r="S69" s="58"/>
      <c r="T69" s="58"/>
      <c r="U69" s="58"/>
      <c r="V69" s="58"/>
      <c r="W69" s="58"/>
      <c r="X69" s="130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60"/>
      <c r="AR69" s="60"/>
      <c r="AS69" s="60"/>
      <c r="AT69" s="60"/>
      <c r="AU69" s="60"/>
      <c r="AV69" s="60"/>
      <c r="AW69" s="45"/>
      <c r="AX69" s="45"/>
      <c r="AY69" s="45"/>
      <c r="AZ69" s="45"/>
      <c r="BA69" s="45"/>
      <c r="BB69" s="45"/>
      <c r="BC69" s="45"/>
    </row>
    <row r="70" spans="2:55" s="104" customFormat="1" ht="15" customHeight="1">
      <c r="B70" s="214" t="s">
        <v>50</v>
      </c>
      <c r="C70" s="214"/>
      <c r="D70" s="199" t="str">
        <f>'[1]stable_data'!$G$59</f>
        <v>The Brothers Calamity</v>
      </c>
      <c r="E70" s="199"/>
      <c r="F70" s="199"/>
      <c r="G70" s="199"/>
      <c r="H70" s="199"/>
      <c r="I70" s="199"/>
      <c r="J70" s="214" t="s">
        <v>50</v>
      </c>
      <c r="K70" s="214"/>
      <c r="L70" s="199" t="str">
        <f>'[1]stable_data'!$G$75</f>
        <v>Weathering The Killa Storm</v>
      </c>
      <c r="M70" s="199"/>
      <c r="N70" s="199"/>
      <c r="O70" s="199"/>
      <c r="P70" s="199"/>
      <c r="Q70" s="199"/>
      <c r="R70" s="214" t="s">
        <v>50</v>
      </c>
      <c r="S70" s="215"/>
      <c r="T70" s="202" t="str">
        <f>'[1]stable_data'!$G$91</f>
        <v>Weathering The Killa Storm</v>
      </c>
      <c r="U70" s="202"/>
      <c r="V70" s="202"/>
      <c r="W70" s="202"/>
      <c r="X70" s="202"/>
      <c r="Y70" s="202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60"/>
      <c r="AR70" s="60"/>
      <c r="AS70" s="60"/>
      <c r="AT70" s="60"/>
      <c r="AU70" s="60"/>
      <c r="AV70" s="60"/>
      <c r="AW70" s="56"/>
      <c r="AX70" s="56"/>
      <c r="AY70" s="56"/>
      <c r="AZ70" s="56"/>
      <c r="BA70" s="56"/>
      <c r="BB70" s="56"/>
      <c r="BC70" s="56"/>
    </row>
    <row r="71" spans="2:55" s="66" customFormat="1" ht="12" customHeight="1">
      <c r="B71" s="203" t="s">
        <v>45</v>
      </c>
      <c r="C71" s="203"/>
      <c r="D71" s="218" t="str">
        <f>'[1]stable_data'!$H$59</f>
        <v>Chaplain Calamity *Killa Beez*</v>
      </c>
      <c r="E71" s="218"/>
      <c r="F71" s="218"/>
      <c r="G71" s="218"/>
      <c r="H71" s="218"/>
      <c r="I71" s="133"/>
      <c r="J71" s="203" t="s">
        <v>45</v>
      </c>
      <c r="K71" s="203"/>
      <c r="L71" s="218" t="str">
        <f>'[1]stable_data'!$H$75</f>
        <v>The Weather Man *Beez*</v>
      </c>
      <c r="M71" s="218"/>
      <c r="N71" s="218"/>
      <c r="O71" s="218"/>
      <c r="P71" s="218"/>
      <c r="Q71" s="133"/>
      <c r="R71" s="203" t="s">
        <v>45</v>
      </c>
      <c r="S71" s="203"/>
      <c r="T71" s="218" t="str">
        <f>'[1]stable_data'!$H$91</f>
        <v>~ Storm ~</v>
      </c>
      <c r="U71" s="218"/>
      <c r="V71" s="218"/>
      <c r="W71" s="218"/>
      <c r="X71" s="218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</row>
    <row r="72" spans="2:55" s="66" customFormat="1" ht="12" customHeight="1">
      <c r="B72" s="203" t="s">
        <v>15</v>
      </c>
      <c r="C72" s="203"/>
      <c r="D72" s="203" t="s">
        <v>16</v>
      </c>
      <c r="E72" s="203"/>
      <c r="F72" s="203" t="s">
        <v>41</v>
      </c>
      <c r="G72" s="203"/>
      <c r="H72" s="58" t="s">
        <v>46</v>
      </c>
      <c r="I72" s="133"/>
      <c r="J72" s="203" t="s">
        <v>15</v>
      </c>
      <c r="K72" s="203"/>
      <c r="L72" s="203" t="s">
        <v>16</v>
      </c>
      <c r="M72" s="203"/>
      <c r="N72" s="203" t="s">
        <v>41</v>
      </c>
      <c r="O72" s="203"/>
      <c r="P72" s="58" t="s">
        <v>46</v>
      </c>
      <c r="Q72" s="133"/>
      <c r="R72" s="203" t="s">
        <v>15</v>
      </c>
      <c r="S72" s="203"/>
      <c r="T72" s="203" t="s">
        <v>16</v>
      </c>
      <c r="U72" s="203"/>
      <c r="V72" s="203" t="s">
        <v>41</v>
      </c>
      <c r="W72" s="203"/>
      <c r="X72" s="58" t="s">
        <v>46</v>
      </c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</row>
    <row r="73" spans="2:55" s="66" customFormat="1" ht="12" customHeight="1">
      <c r="B73" s="219">
        <f>'[1]stable_data'!$I$59</f>
        <v>322</v>
      </c>
      <c r="C73" s="219"/>
      <c r="D73" s="206">
        <f>'[1]stable_data'!$J$59</f>
        <v>323</v>
      </c>
      <c r="E73" s="206"/>
      <c r="F73" s="203">
        <f>B73+D73</f>
        <v>645</v>
      </c>
      <c r="G73" s="203"/>
      <c r="H73" s="135">
        <f>B73/F73</f>
        <v>0.4992248062015504</v>
      </c>
      <c r="I73" s="78"/>
      <c r="J73" s="219">
        <f>'[1]stable_data'!$I$75</f>
        <v>109</v>
      </c>
      <c r="K73" s="219"/>
      <c r="L73" s="206">
        <f>'[1]stable_data'!$J$75</f>
        <v>100</v>
      </c>
      <c r="M73" s="206"/>
      <c r="N73" s="203">
        <f>J73+L73</f>
        <v>209</v>
      </c>
      <c r="O73" s="203"/>
      <c r="P73" s="135">
        <f>J73/N73</f>
        <v>0.5215311004784688</v>
      </c>
      <c r="Q73" s="78"/>
      <c r="R73" s="219">
        <f>'[1]stable_data'!$I$91</f>
        <v>109</v>
      </c>
      <c r="S73" s="219"/>
      <c r="T73" s="206">
        <f>'[1]stable_data'!$J$91</f>
        <v>100</v>
      </c>
      <c r="U73" s="206"/>
      <c r="V73" s="203">
        <f>R73+T73</f>
        <v>209</v>
      </c>
      <c r="W73" s="203"/>
      <c r="X73" s="135">
        <f>R73/V73</f>
        <v>0.5215311004784688</v>
      </c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</row>
    <row r="74" spans="27:55" s="66" customFormat="1" ht="30" customHeight="1"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</row>
    <row r="75" spans="2:55" s="45" customFormat="1" ht="20.25" customHeight="1">
      <c r="B75" s="211" t="str">
        <f>'[1]stable_data'!$C107</f>
        <v>Ivan Drago *Beez*</v>
      </c>
      <c r="C75" s="213"/>
      <c r="D75" s="213"/>
      <c r="E75" s="213"/>
      <c r="F75" s="213"/>
      <c r="G75" s="213"/>
      <c r="H75" s="213"/>
      <c r="I75" s="3"/>
      <c r="J75" s="211" t="str">
        <f>'[1]stable_data'!$C123</f>
        <v>Tamora the Terrible *Beez*</v>
      </c>
      <c r="K75" s="212"/>
      <c r="L75" s="212"/>
      <c r="M75" s="212"/>
      <c r="N75" s="212"/>
      <c r="O75" s="212"/>
      <c r="P75" s="212"/>
      <c r="Q75" s="44"/>
      <c r="R75" s="211" t="str">
        <f>'[1]stable_data'!$C139</f>
        <v>JeremyBob BuffPants *BEEZ*</v>
      </c>
      <c r="S75" s="212"/>
      <c r="T75" s="212"/>
      <c r="U75" s="212"/>
      <c r="V75" s="212"/>
      <c r="W75" s="212"/>
      <c r="X75" s="212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</row>
    <row r="76" spans="3:55" s="45" customFormat="1" ht="14.25" customHeight="1">
      <c r="C76" s="55" t="s">
        <v>27</v>
      </c>
      <c r="D76" s="207" t="str">
        <f>'[1]stable_data'!$A$107</f>
        <v>Craig Boughey</v>
      </c>
      <c r="E76" s="207"/>
      <c r="F76" s="207"/>
      <c r="G76" s="207"/>
      <c r="H76" s="207"/>
      <c r="I76" s="3"/>
      <c r="J76" s="208" t="s">
        <v>27</v>
      </c>
      <c r="K76" s="208"/>
      <c r="L76" s="207" t="str">
        <f>'[1]stable_data'!$A$123</f>
        <v>RD Morgan</v>
      </c>
      <c r="M76" s="207"/>
      <c r="N76" s="207"/>
      <c r="O76" s="207"/>
      <c r="P76" s="207"/>
      <c r="Q76" s="44"/>
      <c r="R76" s="208" t="s">
        <v>27</v>
      </c>
      <c r="S76" s="208"/>
      <c r="T76" s="207" t="str">
        <f>'[1]stable_data'!$A$139</f>
        <v>Jeremy Sebastian</v>
      </c>
      <c r="U76" s="207"/>
      <c r="V76" s="207"/>
      <c r="W76" s="207"/>
      <c r="X76" s="207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</row>
    <row r="77" spans="2:48" s="56" customFormat="1" ht="15" customHeight="1">
      <c r="B77" s="200" t="s">
        <v>0</v>
      </c>
      <c r="C77" s="201"/>
      <c r="D77" s="201"/>
      <c r="E77" s="201"/>
      <c r="F77" s="201"/>
      <c r="G77" s="201"/>
      <c r="H77" s="201"/>
      <c r="I77" s="31"/>
      <c r="J77" s="200" t="s">
        <v>0</v>
      </c>
      <c r="K77" s="201"/>
      <c r="L77" s="201"/>
      <c r="M77" s="201"/>
      <c r="N77" s="201"/>
      <c r="O77" s="201"/>
      <c r="P77" s="201"/>
      <c r="R77" s="200" t="s">
        <v>0</v>
      </c>
      <c r="S77" s="201"/>
      <c r="T77" s="201"/>
      <c r="U77" s="201"/>
      <c r="V77" s="201"/>
      <c r="W77" s="201"/>
      <c r="X77" s="201"/>
      <c r="AQ77" s="60"/>
      <c r="AR77" s="60"/>
      <c r="AS77" s="60"/>
      <c r="AT77" s="60"/>
      <c r="AU77" s="60"/>
      <c r="AV77" s="60"/>
    </row>
    <row r="78" spans="3:55" s="60" customFormat="1" ht="14.25" customHeight="1">
      <c r="C78" s="57" t="s">
        <v>1</v>
      </c>
      <c r="D78" s="58">
        <f>'[1]stable_data'!$C109</f>
        <v>1427</v>
      </c>
      <c r="E78" s="59">
        <f>D78-'[1]stable_data'!$E109</f>
        <v>4</v>
      </c>
      <c r="F78" s="57"/>
      <c r="K78" s="57" t="s">
        <v>1</v>
      </c>
      <c r="L78" s="58">
        <f>'[1]stable_data'!$C125</f>
        <v>2703</v>
      </c>
      <c r="M78" s="59">
        <f>L78-'[1]stable_data'!$E125</f>
        <v>22</v>
      </c>
      <c r="N78" s="57"/>
      <c r="S78" s="57" t="s">
        <v>1</v>
      </c>
      <c r="T78" s="58">
        <f>'[1]stable_data'!$C141</f>
        <v>1046</v>
      </c>
      <c r="U78" s="59">
        <f>T78-'[1]stable_data'!$E141</f>
        <v>0</v>
      </c>
      <c r="V78" s="57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</row>
    <row r="79" spans="3:55" s="60" customFormat="1" ht="12.75" customHeight="1">
      <c r="C79" s="57" t="s">
        <v>2</v>
      </c>
      <c r="D79" s="58">
        <f>'[1]stable_data'!$C110</f>
        <v>1208</v>
      </c>
      <c r="E79" s="59">
        <f>D79-'[1]stable_data'!$E110</f>
        <v>5</v>
      </c>
      <c r="F79" s="57"/>
      <c r="K79" s="57" t="s">
        <v>2</v>
      </c>
      <c r="L79" s="58">
        <f>'[1]stable_data'!$C126</f>
        <v>2604</v>
      </c>
      <c r="M79" s="59">
        <f>L79-'[1]stable_data'!$E126</f>
        <v>10</v>
      </c>
      <c r="N79" s="57"/>
      <c r="S79" s="57" t="s">
        <v>2</v>
      </c>
      <c r="T79" s="58">
        <f>'[1]stable_data'!$C142</f>
        <v>1106</v>
      </c>
      <c r="U79" s="59">
        <f>T79-'[1]stable_data'!$E142</f>
        <v>2</v>
      </c>
      <c r="V79" s="57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</row>
    <row r="80" spans="3:55" s="60" customFormat="1" ht="12" customHeight="1">
      <c r="C80" s="61" t="s">
        <v>3</v>
      </c>
      <c r="D80" s="62">
        <f>D78+D79</f>
        <v>2635</v>
      </c>
      <c r="E80" s="59">
        <f>E78+E79</f>
        <v>9</v>
      </c>
      <c r="F80" s="57"/>
      <c r="G80" s="58"/>
      <c r="K80" s="61" t="s">
        <v>3</v>
      </c>
      <c r="L80" s="62">
        <f>L78+L79</f>
        <v>5307</v>
      </c>
      <c r="M80" s="59">
        <f>M78+M79</f>
        <v>32</v>
      </c>
      <c r="N80" s="57"/>
      <c r="O80" s="58"/>
      <c r="S80" s="61" t="s">
        <v>3</v>
      </c>
      <c r="T80" s="62">
        <f>T78+T79</f>
        <v>2152</v>
      </c>
      <c r="U80" s="59">
        <f>U78+U79</f>
        <v>2</v>
      </c>
      <c r="V80" s="57"/>
      <c r="W80" s="58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</row>
    <row r="81" spans="3:55" s="60" customFormat="1" ht="17.25" customHeight="1">
      <c r="C81" s="57" t="s">
        <v>4</v>
      </c>
      <c r="D81" s="134">
        <f>(D78/D80)*100</f>
        <v>54.155597722960145</v>
      </c>
      <c r="E81" s="59"/>
      <c r="F81" s="57"/>
      <c r="G81" s="58"/>
      <c r="K81" s="57" t="s">
        <v>4</v>
      </c>
      <c r="L81" s="134">
        <f>(L78/L80)*100</f>
        <v>50.932730356133405</v>
      </c>
      <c r="M81" s="59"/>
      <c r="N81" s="57"/>
      <c r="O81" s="58"/>
      <c r="S81" s="57" t="s">
        <v>4</v>
      </c>
      <c r="T81" s="134">
        <f>(T78/T80)*100</f>
        <v>48.605947955390334</v>
      </c>
      <c r="U81" s="59"/>
      <c r="V81" s="57"/>
      <c r="W81" s="58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</row>
    <row r="82" spans="3:55" s="60" customFormat="1" ht="12" customHeight="1">
      <c r="C82" s="57" t="s">
        <v>6</v>
      </c>
      <c r="D82" s="129">
        <f>D78-D79</f>
        <v>219</v>
      </c>
      <c r="E82" s="59">
        <f>D82-((D78-E78)-(D79-E79))</f>
        <v>-1</v>
      </c>
      <c r="F82" s="57"/>
      <c r="G82" s="58"/>
      <c r="J82" s="210" t="s">
        <v>6</v>
      </c>
      <c r="K82" s="210"/>
      <c r="L82" s="129">
        <f>L78-L79</f>
        <v>99</v>
      </c>
      <c r="M82" s="59">
        <f>L82-((L78-M78)-(L79-M79))</f>
        <v>12</v>
      </c>
      <c r="N82" s="57"/>
      <c r="O82" s="58"/>
      <c r="R82" s="210" t="s">
        <v>6</v>
      </c>
      <c r="S82" s="210"/>
      <c r="T82" s="129">
        <f>T78-T79</f>
        <v>-60</v>
      </c>
      <c r="U82" s="59">
        <f>T82-((T78-U78)-(T79-U79))</f>
        <v>-2</v>
      </c>
      <c r="V82" s="57"/>
      <c r="W82" s="58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</row>
    <row r="83" spans="3:55" s="60" customFormat="1" ht="12.75" customHeight="1">
      <c r="C83" s="63" t="s">
        <v>28</v>
      </c>
      <c r="D83" s="64">
        <f>(D80-'[1]stable_data'!E107)/($D$1-'[1]stable_data'!$D$107)</f>
        <v>7.974547281295845</v>
      </c>
      <c r="E83" s="59"/>
      <c r="F83" s="57"/>
      <c r="G83" s="58"/>
      <c r="J83" s="225" t="s">
        <v>28</v>
      </c>
      <c r="K83" s="225"/>
      <c r="L83" s="64">
        <f>(L80-'[1]stable_data'!E123)/($D$1-'[1]stable_data'!$D$123)</f>
        <v>52.222089323734345</v>
      </c>
      <c r="M83" s="59"/>
      <c r="N83" s="57"/>
      <c r="O83" s="58"/>
      <c r="R83" s="225" t="s">
        <v>28</v>
      </c>
      <c r="S83" s="225"/>
      <c r="T83" s="64">
        <f>(T80-'[1]stable_data'!E139)/($D$1-'[1]stable_data'!$D$139)</f>
        <v>3.5308470683923288</v>
      </c>
      <c r="U83" s="59"/>
      <c r="V83" s="57"/>
      <c r="W83" s="58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</row>
    <row r="84" spans="2:55" s="56" customFormat="1" ht="25.5" customHeight="1">
      <c r="B84" s="200" t="s">
        <v>5</v>
      </c>
      <c r="C84" s="201"/>
      <c r="D84" s="201"/>
      <c r="E84" s="201"/>
      <c r="F84" s="201"/>
      <c r="G84" s="201"/>
      <c r="H84" s="201"/>
      <c r="I84" s="31"/>
      <c r="J84" s="200" t="s">
        <v>5</v>
      </c>
      <c r="K84" s="201"/>
      <c r="L84" s="201"/>
      <c r="M84" s="201"/>
      <c r="N84" s="201"/>
      <c r="O84" s="201"/>
      <c r="P84" s="201"/>
      <c r="R84" s="200" t="s">
        <v>5</v>
      </c>
      <c r="S84" s="201"/>
      <c r="T84" s="201"/>
      <c r="U84" s="201"/>
      <c r="V84" s="201"/>
      <c r="W84" s="201"/>
      <c r="X84" s="201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</row>
    <row r="85" spans="1:24" s="66" customFormat="1" ht="15.75" customHeight="1">
      <c r="A85" s="209" t="str">
        <f>'[1]stable_data'!$B111</f>
        <v>Facebook: </v>
      </c>
      <c r="B85" s="209"/>
      <c r="C85" s="209"/>
      <c r="D85" s="65">
        <f>IF('[1]stable_data'!$C111=0,"Champ",IF('[1]stable_data'!$C111=-1,"NoRank",'[1]stable_data'!$C111))</f>
        <v>2473</v>
      </c>
      <c r="E85" s="129">
        <f>'[1]stable_data'!$E111-'[1]stable_data'!$C111</f>
        <v>-42</v>
      </c>
      <c r="F85" s="57">
        <f>'[1]stable_data'!$D111</f>
        <v>0</v>
      </c>
      <c r="G85" s="2" t="s">
        <v>13</v>
      </c>
      <c r="H85" s="2"/>
      <c r="I85" s="209" t="str">
        <f>'[1]stable_data'!$B127</f>
        <v>Facebook: </v>
      </c>
      <c r="J85" s="209"/>
      <c r="K85" s="209"/>
      <c r="L85" s="65">
        <f>IF('[1]stable_data'!$C127=0,"Champ",IF('[1]stable_data'!$C127=-1,"NoRank",'[1]stable_data'!$C127))</f>
        <v>235</v>
      </c>
      <c r="M85" s="129">
        <f>'[1]stable_data'!$E127-'[1]stable_data'!$C127</f>
        <v>8</v>
      </c>
      <c r="N85" s="57">
        <f>'[1]stable_data'!$D127</f>
        <v>0</v>
      </c>
      <c r="O85" s="2" t="s">
        <v>13</v>
      </c>
      <c r="P85" s="2"/>
      <c r="Q85" s="209" t="str">
        <f>'[1]stable_data'!$B143</f>
        <v>Facebook: </v>
      </c>
      <c r="R85" s="209"/>
      <c r="S85" s="209"/>
      <c r="T85" s="65">
        <f>IF('[1]stable_data'!$C143=0,"Champ",IF('[1]stable_data'!$C143=-1,"NoRank",'[1]stable_data'!$C143))</f>
        <v>5713</v>
      </c>
      <c r="U85" s="129">
        <f>'[1]stable_data'!$E143-'[1]stable_data'!$C143</f>
        <v>-63</v>
      </c>
      <c r="V85" s="57">
        <f>'[1]stable_data'!$D143</f>
        <v>0</v>
      </c>
      <c r="W85" s="2" t="s">
        <v>13</v>
      </c>
      <c r="X85" s="2"/>
    </row>
    <row r="86" spans="1:55" s="66" customFormat="1" ht="12" customHeight="1">
      <c r="A86" s="209" t="str">
        <f>'[1]stable_data'!$B112</f>
        <v>United States: </v>
      </c>
      <c r="B86" s="209"/>
      <c r="C86" s="209"/>
      <c r="D86" s="65">
        <f>IF('[1]stable_data'!$C112=0,"Champ",IF('[1]stable_data'!$C112=-1,"NoRank",'[1]stable_data'!$C112))</f>
        <v>529</v>
      </c>
      <c r="E86" s="129">
        <f>'[1]stable_data'!$E112-'[1]stable_data'!$C112</f>
        <v>-6</v>
      </c>
      <c r="F86" s="57">
        <f>'[1]stable_data'!$D112</f>
        <v>0</v>
      </c>
      <c r="G86" s="2" t="s">
        <v>13</v>
      </c>
      <c r="H86" s="2"/>
      <c r="I86" s="209" t="str">
        <f>'[1]stable_data'!$B128</f>
        <v>United States: </v>
      </c>
      <c r="J86" s="209"/>
      <c r="K86" s="209"/>
      <c r="L86" s="65">
        <f>IF('[1]stable_data'!$C128=0,"Champ",IF('[1]stable_data'!$C128=-1,"NoRank",'[1]stable_data'!$C128))</f>
        <v>33</v>
      </c>
      <c r="M86" s="129">
        <f>'[1]stable_data'!$E128-'[1]stable_data'!$C128</f>
        <v>2</v>
      </c>
      <c r="N86" s="57">
        <f>'[1]stable_data'!$D128</f>
        <v>0</v>
      </c>
      <c r="O86" s="2" t="s">
        <v>13</v>
      </c>
      <c r="P86" s="2"/>
      <c r="Q86" s="209" t="str">
        <f>'[1]stable_data'!$B144</f>
        <v>United States: </v>
      </c>
      <c r="R86" s="209"/>
      <c r="S86" s="209"/>
      <c r="T86" s="65">
        <f>IF('[1]stable_data'!$C144=0,"Champ",IF('[1]stable_data'!$C144=-1,"NoRank",'[1]stable_data'!$C144))</f>
        <v>1329</v>
      </c>
      <c r="U86" s="129">
        <f>'[1]stable_data'!$E144-'[1]stable_data'!$C144</f>
        <v>-15</v>
      </c>
      <c r="V86" s="57">
        <f>'[1]stable_data'!$D144</f>
        <v>0</v>
      </c>
      <c r="W86" s="2" t="s">
        <v>13</v>
      </c>
      <c r="X86" s="2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W86" s="67"/>
      <c r="AX86" s="67"/>
      <c r="AY86" s="67"/>
      <c r="AZ86" s="67"/>
      <c r="BA86" s="67"/>
      <c r="BB86" s="67"/>
      <c r="BC86" s="67"/>
    </row>
    <row r="87" spans="1:24" s="66" customFormat="1" ht="12" customHeight="1">
      <c r="A87" s="209" t="str">
        <f>'[1]stable_data'!$B113</f>
        <v>Kentucky: </v>
      </c>
      <c r="B87" s="209"/>
      <c r="C87" s="209"/>
      <c r="D87" s="65">
        <f>IF('[1]stable_data'!$C113=0,"Champ",IF('[1]stable_data'!$C113=-1,"NoRank",'[1]stable_data'!$C113))</f>
        <v>2</v>
      </c>
      <c r="E87" s="129">
        <f>'[1]stable_data'!$E113-'[1]stable_data'!$C113</f>
        <v>0</v>
      </c>
      <c r="F87" s="57">
        <f>'[1]stable_data'!$D113</f>
        <v>26</v>
      </c>
      <c r="G87" s="2" t="s">
        <v>13</v>
      </c>
      <c r="H87" s="2"/>
      <c r="I87" s="209" t="str">
        <f>'[1]stable_data'!$B129</f>
        <v>Wilmington. NC: </v>
      </c>
      <c r="J87" s="209"/>
      <c r="K87" s="209"/>
      <c r="L87" s="65" t="str">
        <f>IF('[1]stable_data'!$C129=0,"Champ",IF('[1]stable_data'!$C129=-1,"NoRank",'[1]stable_data'!$C129))</f>
        <v>Champ</v>
      </c>
      <c r="M87" s="129">
        <f>'[1]stable_data'!$E129-'[1]stable_data'!$C129</f>
        <v>0</v>
      </c>
      <c r="N87" s="57">
        <f>'[1]stable_data'!$D129</f>
        <v>11</v>
      </c>
      <c r="O87" s="2" t="s">
        <v>13</v>
      </c>
      <c r="P87" s="2"/>
      <c r="Q87" s="209" t="str">
        <f>'[1]stable_data'!$B145</f>
        <v>E. Kentucky: </v>
      </c>
      <c r="R87" s="209"/>
      <c r="S87" s="209"/>
      <c r="T87" s="65" t="str">
        <f>IF('[1]stable_data'!$C145=0,"Champ",IF('[1]stable_data'!$C145=-1,"NoRank",'[1]stable_data'!$C145))</f>
        <v>Champ</v>
      </c>
      <c r="U87" s="129">
        <f>'[1]stable_data'!$E145-'[1]stable_data'!$C145</f>
        <v>0</v>
      </c>
      <c r="V87" s="57">
        <f>'[1]stable_data'!$D145</f>
        <v>7</v>
      </c>
      <c r="W87" s="2" t="s">
        <v>13</v>
      </c>
      <c r="X87" s="2"/>
    </row>
    <row r="88" spans="1:24" s="66" customFormat="1" ht="12" customHeight="1">
      <c r="A88" s="209" t="str">
        <f>'[1]stable_data'!$B114</f>
        <v>Lexington. KY: </v>
      </c>
      <c r="B88" s="209"/>
      <c r="C88" s="209"/>
      <c r="D88" s="65">
        <f>IF('[1]stable_data'!$C114=0,"Champ",IF('[1]stable_data'!$C114=-1,"NoRank",'[1]stable_data'!$C114))</f>
        <v>3</v>
      </c>
      <c r="E88" s="129">
        <f>'[1]stable_data'!$E114-'[1]stable_data'!$C114</f>
        <v>0</v>
      </c>
      <c r="F88" s="57">
        <f>'[1]stable_data'!$D114</f>
        <v>8</v>
      </c>
      <c r="G88" s="2" t="s">
        <v>13</v>
      </c>
      <c r="H88" s="74"/>
      <c r="I88" s="209" t="str">
        <f>'[1]stable_data'!$B130</f>
        <v>Female: </v>
      </c>
      <c r="J88" s="209"/>
      <c r="K88" s="209"/>
      <c r="L88" s="65">
        <f>IF('[1]stable_data'!$C130=0,"Champ",IF('[1]stable_data'!$C130=-1,"NoRank",'[1]stable_data'!$C130))</f>
        <v>36</v>
      </c>
      <c r="M88" s="129">
        <f>'[1]stable_data'!$E130-'[1]stable_data'!$C130</f>
        <v>2</v>
      </c>
      <c r="N88" s="57">
        <f>'[1]stable_data'!$D130</f>
        <v>0</v>
      </c>
      <c r="O88" s="2" t="s">
        <v>13</v>
      </c>
      <c r="P88" s="74"/>
      <c r="Q88" s="209" t="str">
        <f>'[1]stable_data'!$B146</f>
        <v>Lexington. KY: </v>
      </c>
      <c r="R88" s="209"/>
      <c r="S88" s="209"/>
      <c r="T88" s="65">
        <f>IF('[1]stable_data'!$C146=0,"Champ",IF('[1]stable_data'!$C146=-1,"NoRank",'[1]stable_data'!$C146))</f>
        <v>6</v>
      </c>
      <c r="U88" s="129">
        <f>'[1]stable_data'!$E146-'[1]stable_data'!$C146</f>
        <v>-1</v>
      </c>
      <c r="V88" s="57">
        <f>'[1]stable_data'!$D146</f>
        <v>11</v>
      </c>
      <c r="W88" s="2" t="s">
        <v>13</v>
      </c>
      <c r="X88" s="74"/>
    </row>
    <row r="89" spans="1:24" s="66" customFormat="1" ht="12" customHeight="1">
      <c r="A89" s="209">
        <f>'[1]stable_data'!$B115</f>
        <v>0</v>
      </c>
      <c r="B89" s="209"/>
      <c r="C89" s="209"/>
      <c r="D89" s="65" t="str">
        <f>IF('[1]stable_data'!$C115=0,"Champ",IF('[1]stable_data'!$C115=-1,"NoRank",'[1]stable_data'!$C115))</f>
        <v>Champ</v>
      </c>
      <c r="E89" s="129">
        <f>'[1]stable_data'!$E115-'[1]stable_data'!$C115</f>
        <v>0</v>
      </c>
      <c r="F89" s="57">
        <f>'[1]stable_data'!$D115</f>
        <v>0</v>
      </c>
      <c r="G89" s="2" t="s">
        <v>13</v>
      </c>
      <c r="H89" s="74"/>
      <c r="I89" s="209">
        <f>'[1]stable_data'!$B131</f>
        <v>0</v>
      </c>
      <c r="J89" s="209"/>
      <c r="K89" s="209"/>
      <c r="L89" s="65" t="str">
        <f>IF('[1]stable_data'!$C131=0,"Champ",IF('[1]stable_data'!$C131=-1,"NoRank",'[1]stable_data'!$C131))</f>
        <v>Champ</v>
      </c>
      <c r="M89" s="129">
        <f>'[1]stable_data'!$E131-'[1]stable_data'!$C131</f>
        <v>0</v>
      </c>
      <c r="N89" s="57">
        <f>'[1]stable_data'!$D131</f>
        <v>0</v>
      </c>
      <c r="O89" s="2" t="s">
        <v>13</v>
      </c>
      <c r="P89" s="74"/>
      <c r="Q89" s="209">
        <f>'[1]stable_data'!$B147</f>
        <v>0</v>
      </c>
      <c r="R89" s="209"/>
      <c r="S89" s="209"/>
      <c r="T89" s="65" t="str">
        <f>IF('[1]stable_data'!$C147=0,"Champ",IF('[1]stable_data'!$C147=-1,"NoRank",'[1]stable_data'!$C147))</f>
        <v>Champ</v>
      </c>
      <c r="U89" s="129">
        <f>'[1]stable_data'!$E147-'[1]stable_data'!$C147</f>
        <v>0</v>
      </c>
      <c r="V89" s="57">
        <f>'[1]stable_data'!$D147</f>
        <v>0</v>
      </c>
      <c r="W89" s="2" t="s">
        <v>13</v>
      </c>
      <c r="X89" s="74"/>
    </row>
    <row r="90" spans="1:24" s="66" customFormat="1" ht="12" customHeight="1">
      <c r="A90" s="209">
        <f>'[1]stable_data'!$B116</f>
        <v>0</v>
      </c>
      <c r="B90" s="209"/>
      <c r="C90" s="209"/>
      <c r="D90" s="65" t="str">
        <f>IF('[1]stable_data'!$C116=0,"Champ",IF('[1]stable_data'!$C116=-1,"NoRank",'[1]stable_data'!$C116))</f>
        <v>Champ</v>
      </c>
      <c r="E90" s="129">
        <f>'[1]stable_data'!$E116-'[1]stable_data'!$C116</f>
        <v>0</v>
      </c>
      <c r="F90" s="57">
        <f>'[1]stable_data'!$D116</f>
        <v>0</v>
      </c>
      <c r="G90" s="2" t="s">
        <v>13</v>
      </c>
      <c r="H90" s="74"/>
      <c r="I90" s="209">
        <f>'[1]stable_data'!$B132</f>
        <v>0</v>
      </c>
      <c r="J90" s="209"/>
      <c r="K90" s="209"/>
      <c r="L90" s="65" t="str">
        <f>IF('[1]stable_data'!$C132=0,"Champ",IF('[1]stable_data'!$C132=-1,"NoRank",'[1]stable_data'!$C132))</f>
        <v>Champ</v>
      </c>
      <c r="M90" s="129">
        <f>'[1]stable_data'!$E132-'[1]stable_data'!$C132</f>
        <v>0</v>
      </c>
      <c r="N90" s="57">
        <f>'[1]stable_data'!$D132</f>
        <v>0</v>
      </c>
      <c r="O90" s="2" t="s">
        <v>13</v>
      </c>
      <c r="P90" s="74"/>
      <c r="Q90" s="209">
        <f>'[1]stable_data'!$B148</f>
        <v>0</v>
      </c>
      <c r="R90" s="209"/>
      <c r="S90" s="209"/>
      <c r="T90" s="65" t="str">
        <f>IF('[1]stable_data'!$C148=0,"Champ",IF('[1]stable_data'!$C148=-1,"NoRank",'[1]stable_data'!$C148))</f>
        <v>Champ</v>
      </c>
      <c r="U90" s="129">
        <f>'[1]stable_data'!$E148-'[1]stable_data'!$C148</f>
        <v>0</v>
      </c>
      <c r="V90" s="57">
        <f>'[1]stable_data'!$D148</f>
        <v>0</v>
      </c>
      <c r="W90" s="2" t="s">
        <v>13</v>
      </c>
      <c r="X90" s="74"/>
    </row>
    <row r="91" spans="1:24" s="66" customFormat="1" ht="12" customHeight="1">
      <c r="A91" s="209">
        <f>'[1]stable_data'!$B117</f>
        <v>0</v>
      </c>
      <c r="B91" s="209"/>
      <c r="C91" s="209"/>
      <c r="D91" s="65" t="str">
        <f>IF('[1]stable_data'!$C117=0,"Champ",IF('[1]stable_data'!$C117=-1,"NoRank",'[1]stable_data'!$C117))</f>
        <v>Champ</v>
      </c>
      <c r="E91" s="129">
        <f>'[1]stable_data'!$E117-'[1]stable_data'!$C117</f>
        <v>0</v>
      </c>
      <c r="F91" s="57">
        <f>'[1]stable_data'!$D117</f>
        <v>0</v>
      </c>
      <c r="G91" s="2" t="s">
        <v>13</v>
      </c>
      <c r="H91" s="74"/>
      <c r="I91" s="209">
        <f>'[1]stable_data'!$B133</f>
        <v>0</v>
      </c>
      <c r="J91" s="209"/>
      <c r="K91" s="209"/>
      <c r="L91" s="65" t="str">
        <f>IF('[1]stable_data'!$C133=0,"Champ",IF('[1]stable_data'!$C133=-1,"NoRank",'[1]stable_data'!$C133))</f>
        <v>Champ</v>
      </c>
      <c r="M91" s="129">
        <f>'[1]stable_data'!$E133-'[1]stable_data'!$C133</f>
        <v>0</v>
      </c>
      <c r="N91" s="57">
        <f>'[1]stable_data'!$D133</f>
        <v>0</v>
      </c>
      <c r="O91" s="2" t="s">
        <v>13</v>
      </c>
      <c r="P91" s="74"/>
      <c r="Q91" s="209">
        <f>'[1]stable_data'!$B149</f>
        <v>0</v>
      </c>
      <c r="R91" s="209"/>
      <c r="S91" s="209"/>
      <c r="T91" s="65" t="str">
        <f>IF('[1]stable_data'!$C149=0,"Champ",IF('[1]stable_data'!$C149=-1,"NoRank",'[1]stable_data'!$C149))</f>
        <v>Champ</v>
      </c>
      <c r="U91" s="129">
        <f>'[1]stable_data'!$E149-'[1]stable_data'!$C149</f>
        <v>0</v>
      </c>
      <c r="V91" s="57">
        <f>'[1]stable_data'!$D149</f>
        <v>0</v>
      </c>
      <c r="W91" s="2" t="s">
        <v>13</v>
      </c>
      <c r="X91" s="74"/>
    </row>
    <row r="92" spans="1:24" s="66" customFormat="1" ht="12" customHeight="1">
      <c r="A92" s="209">
        <f>'[1]stable_data'!$B118</f>
        <v>0</v>
      </c>
      <c r="B92" s="209"/>
      <c r="C92" s="209"/>
      <c r="D92" s="65" t="str">
        <f>IF('[1]stable_data'!$C118=0,"Champ",IF('[1]stable_data'!$C118=-1,"NoRank",'[1]stable_data'!$C118))</f>
        <v>Champ</v>
      </c>
      <c r="E92" s="129">
        <f>'[1]stable_data'!$E118-'[1]stable_data'!$C118</f>
        <v>0</v>
      </c>
      <c r="F92" s="57">
        <f>'[1]stable_data'!$D118</f>
        <v>0</v>
      </c>
      <c r="G92" s="2" t="s">
        <v>13</v>
      </c>
      <c r="H92" s="74"/>
      <c r="I92" s="209">
        <f>'[1]stable_data'!$B134</f>
        <v>0</v>
      </c>
      <c r="J92" s="209"/>
      <c r="K92" s="209"/>
      <c r="L92" s="65" t="str">
        <f>IF('[1]stable_data'!$C134=0,"Champ",IF('[1]stable_data'!$C134=-1,"NoRank",'[1]stable_data'!$C134))</f>
        <v>Champ</v>
      </c>
      <c r="M92" s="129">
        <f>'[1]stable_data'!$E134-'[1]stable_data'!$C134</f>
        <v>0</v>
      </c>
      <c r="N92" s="57">
        <f>'[1]stable_data'!$D134</f>
        <v>0</v>
      </c>
      <c r="O92" s="2" t="s">
        <v>13</v>
      </c>
      <c r="P92" s="74"/>
      <c r="Q92" s="209">
        <f>'[1]stable_data'!$B150</f>
        <v>0</v>
      </c>
      <c r="R92" s="209"/>
      <c r="S92" s="209"/>
      <c r="T92" s="65" t="str">
        <f>IF('[1]stable_data'!$C150=0,"Champ",IF('[1]stable_data'!$C150=-1,"NoRank",'[1]stable_data'!$C150))</f>
        <v>Champ</v>
      </c>
      <c r="U92" s="129">
        <f>'[1]stable_data'!$E150-'[1]stable_data'!$C150</f>
        <v>0</v>
      </c>
      <c r="V92" s="57">
        <f>'[1]stable_data'!$D150</f>
        <v>0</v>
      </c>
      <c r="W92" s="2" t="s">
        <v>13</v>
      </c>
      <c r="X92" s="74"/>
    </row>
    <row r="93" spans="2:55" s="67" customFormat="1" ht="24" customHeight="1">
      <c r="B93" s="221" t="s">
        <v>14</v>
      </c>
      <c r="C93" s="222"/>
      <c r="D93" s="222"/>
      <c r="E93" s="222"/>
      <c r="F93" s="222"/>
      <c r="G93" s="222"/>
      <c r="H93" s="222"/>
      <c r="I93" s="76"/>
      <c r="J93" s="221" t="s">
        <v>14</v>
      </c>
      <c r="K93" s="222"/>
      <c r="L93" s="222"/>
      <c r="M93" s="222"/>
      <c r="N93" s="222"/>
      <c r="O93" s="222"/>
      <c r="P93" s="222"/>
      <c r="Q93" s="41"/>
      <c r="R93" s="221" t="s">
        <v>14</v>
      </c>
      <c r="S93" s="222"/>
      <c r="T93" s="222"/>
      <c r="U93" s="222"/>
      <c r="V93" s="222"/>
      <c r="W93" s="222"/>
      <c r="X93" s="222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</row>
    <row r="94" spans="3:55" s="66" customFormat="1" ht="12" customHeight="1">
      <c r="C94" s="58"/>
      <c r="D94" s="203"/>
      <c r="E94" s="203"/>
      <c r="F94" s="203"/>
      <c r="G94" s="203"/>
      <c r="H94" s="203"/>
      <c r="I94" s="78"/>
      <c r="J94" s="203"/>
      <c r="K94" s="203"/>
      <c r="L94" s="203"/>
      <c r="M94" s="203"/>
      <c r="N94" s="203"/>
      <c r="O94" s="203"/>
      <c r="P94" s="203"/>
      <c r="Q94" s="2"/>
      <c r="R94" s="203"/>
      <c r="S94" s="203"/>
      <c r="T94" s="203"/>
      <c r="U94" s="203"/>
      <c r="V94" s="203"/>
      <c r="W94" s="203"/>
      <c r="X94" s="203"/>
      <c r="AA94" s="138"/>
      <c r="AB94" s="138"/>
      <c r="AC94" s="138"/>
      <c r="AD94" s="139"/>
      <c r="AE94" s="140"/>
      <c r="AF94" s="50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</row>
    <row r="95" spans="3:32" s="66" customFormat="1" ht="12" customHeight="1">
      <c r="C95" s="58"/>
      <c r="D95" s="203"/>
      <c r="E95" s="203"/>
      <c r="F95" s="203"/>
      <c r="G95" s="203"/>
      <c r="H95" s="216"/>
      <c r="I95" s="78"/>
      <c r="J95" s="203"/>
      <c r="K95" s="203"/>
      <c r="L95" s="203"/>
      <c r="M95" s="203"/>
      <c r="N95" s="203"/>
      <c r="O95" s="203"/>
      <c r="P95" s="216"/>
      <c r="Q95" s="2"/>
      <c r="R95" s="58"/>
      <c r="S95" s="58"/>
      <c r="T95" s="58"/>
      <c r="U95" s="58"/>
      <c r="V95" s="58"/>
      <c r="W95" s="58"/>
      <c r="X95" s="58"/>
      <c r="AA95" s="120"/>
      <c r="AB95" s="120"/>
      <c r="AC95" s="120"/>
      <c r="AD95" s="1"/>
      <c r="AE95" s="75"/>
      <c r="AF95" s="67"/>
    </row>
    <row r="96" spans="3:32" s="66" customFormat="1" ht="12" customHeight="1">
      <c r="C96" s="58"/>
      <c r="D96" s="58"/>
      <c r="E96" s="58"/>
      <c r="F96" s="58"/>
      <c r="G96" s="58"/>
      <c r="H96" s="130"/>
      <c r="I96" s="78"/>
      <c r="J96" s="203"/>
      <c r="K96" s="203"/>
      <c r="L96" s="203"/>
      <c r="M96" s="203"/>
      <c r="N96" s="203"/>
      <c r="O96" s="203"/>
      <c r="P96" s="203"/>
      <c r="Q96" s="2"/>
      <c r="R96" s="203"/>
      <c r="S96" s="203"/>
      <c r="T96" s="203"/>
      <c r="U96" s="203"/>
      <c r="V96" s="203"/>
      <c r="W96" s="203"/>
      <c r="X96" s="216"/>
      <c r="AA96" s="120"/>
      <c r="AB96" s="120"/>
      <c r="AC96" s="120"/>
      <c r="AD96" s="1"/>
      <c r="AE96" s="75"/>
      <c r="AF96" s="67"/>
    </row>
    <row r="97" spans="3:32" s="66" customFormat="1" ht="12" customHeight="1">
      <c r="C97" s="58"/>
      <c r="D97" s="58"/>
      <c r="E97" s="58"/>
      <c r="F97" s="58"/>
      <c r="G97" s="58"/>
      <c r="H97" s="130"/>
      <c r="I97" s="78"/>
      <c r="J97" s="203"/>
      <c r="K97" s="203"/>
      <c r="L97" s="203"/>
      <c r="M97" s="203"/>
      <c r="N97" s="203"/>
      <c r="O97" s="203"/>
      <c r="P97" s="203"/>
      <c r="Q97" s="2"/>
      <c r="R97" s="58"/>
      <c r="S97" s="58"/>
      <c r="T97" s="58"/>
      <c r="U97" s="58"/>
      <c r="V97" s="58"/>
      <c r="W97" s="58"/>
      <c r="X97" s="130"/>
      <c r="AA97" s="120"/>
      <c r="AB97" s="120"/>
      <c r="AC97" s="120"/>
      <c r="AD97" s="1"/>
      <c r="AE97" s="75"/>
      <c r="AF97" s="67"/>
    </row>
    <row r="98" spans="3:55" s="66" customFormat="1" ht="12" customHeight="1">
      <c r="C98" s="58"/>
      <c r="D98" s="58"/>
      <c r="E98" s="58"/>
      <c r="F98" s="58"/>
      <c r="G98" s="58"/>
      <c r="H98" s="130"/>
      <c r="I98" s="78"/>
      <c r="J98" s="203"/>
      <c r="K98" s="203"/>
      <c r="L98" s="203"/>
      <c r="M98" s="203"/>
      <c r="N98" s="203"/>
      <c r="O98" s="203"/>
      <c r="P98" s="216"/>
      <c r="Q98" s="2"/>
      <c r="R98" s="58"/>
      <c r="S98" s="58"/>
      <c r="T98" s="58"/>
      <c r="U98" s="58"/>
      <c r="V98" s="58"/>
      <c r="W98" s="58"/>
      <c r="X98" s="130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W98" s="86"/>
      <c r="AX98" s="86"/>
      <c r="AY98" s="86"/>
      <c r="AZ98" s="86"/>
      <c r="BA98" s="86"/>
      <c r="BB98" s="86"/>
      <c r="BC98" s="86"/>
    </row>
    <row r="99" spans="3:55" s="66" customFormat="1" ht="12" customHeight="1">
      <c r="C99" s="58"/>
      <c r="D99" s="203"/>
      <c r="E99" s="203"/>
      <c r="F99" s="203"/>
      <c r="G99" s="216"/>
      <c r="H99" s="216"/>
      <c r="I99" s="78"/>
      <c r="J99" s="203"/>
      <c r="K99" s="203"/>
      <c r="L99" s="203"/>
      <c r="M99" s="203"/>
      <c r="N99" s="203"/>
      <c r="O99" s="203"/>
      <c r="P99" s="216"/>
      <c r="Q99" s="2"/>
      <c r="R99" s="203"/>
      <c r="S99" s="203"/>
      <c r="T99" s="203"/>
      <c r="U99" s="203"/>
      <c r="V99" s="203"/>
      <c r="W99" s="8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60"/>
      <c r="AR99" s="60"/>
      <c r="AS99" s="60"/>
      <c r="AT99" s="60"/>
      <c r="AU99" s="60"/>
      <c r="AV99" s="60"/>
      <c r="AW99" s="45"/>
      <c r="AX99" s="45"/>
      <c r="AY99" s="45"/>
      <c r="AZ99" s="45"/>
      <c r="BA99" s="45"/>
      <c r="BB99" s="45"/>
      <c r="BC99" s="45"/>
    </row>
    <row r="100" spans="3:55" s="66" customFormat="1" ht="12" customHeight="1">
      <c r="C100" s="58"/>
      <c r="D100" s="58"/>
      <c r="E100" s="58"/>
      <c r="F100" s="58"/>
      <c r="G100" s="130"/>
      <c r="H100" s="130"/>
      <c r="I100" s="78"/>
      <c r="J100" s="58"/>
      <c r="K100" s="58"/>
      <c r="L100" s="58"/>
      <c r="M100" s="58"/>
      <c r="N100" s="58"/>
      <c r="O100" s="58"/>
      <c r="P100" s="130"/>
      <c r="Q100" s="2"/>
      <c r="R100" s="58"/>
      <c r="S100" s="58"/>
      <c r="T100" s="58"/>
      <c r="U100" s="58"/>
      <c r="V100" s="58"/>
      <c r="W100" s="8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60"/>
      <c r="AR100" s="60"/>
      <c r="AS100" s="60"/>
      <c r="AT100" s="60"/>
      <c r="AU100" s="60"/>
      <c r="AV100" s="60"/>
      <c r="AW100" s="45"/>
      <c r="AX100" s="45"/>
      <c r="AY100" s="45"/>
      <c r="AZ100" s="45"/>
      <c r="BA100" s="45"/>
      <c r="BB100" s="45"/>
      <c r="BC100" s="45"/>
    </row>
    <row r="101" spans="2:55" s="104" customFormat="1" ht="15" customHeight="1">
      <c r="B101" s="214" t="s">
        <v>50</v>
      </c>
      <c r="C101" s="215"/>
      <c r="D101" s="170" t="str">
        <f>'[1]stable_data'!$G$107</f>
        <v>Ranch and Salsa</v>
      </c>
      <c r="E101" s="170"/>
      <c r="F101" s="170"/>
      <c r="G101" s="170"/>
      <c r="H101" s="170"/>
      <c r="I101" s="136"/>
      <c r="J101" s="214" t="s">
        <v>50</v>
      </c>
      <c r="K101" s="215"/>
      <c r="L101" s="202" t="str">
        <f>'[1]stable_data'!$G$123</f>
        <v>Use Once and Destroy</v>
      </c>
      <c r="M101" s="202"/>
      <c r="N101" s="202"/>
      <c r="O101" s="202"/>
      <c r="P101" s="202"/>
      <c r="Q101" s="202"/>
      <c r="R101" s="214" t="s">
        <v>50</v>
      </c>
      <c r="S101" s="215"/>
      <c r="T101" s="202" t="str">
        <f>'[1]stable_data'!$G$139</f>
        <v>HARVEST OF DESTRUCTION</v>
      </c>
      <c r="U101" s="202"/>
      <c r="V101" s="202"/>
      <c r="W101" s="202"/>
      <c r="X101" s="202"/>
      <c r="Y101" s="202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60"/>
      <c r="AR101" s="60"/>
      <c r="AS101" s="60"/>
      <c r="AT101" s="60"/>
      <c r="AU101" s="60"/>
      <c r="AV101" s="60"/>
      <c r="AW101" s="56"/>
      <c r="AX101" s="56"/>
      <c r="AY101" s="56"/>
      <c r="AZ101" s="56"/>
      <c r="BA101" s="56"/>
      <c r="BB101" s="56"/>
      <c r="BC101" s="56"/>
    </row>
    <row r="102" spans="2:55" s="66" customFormat="1" ht="12" customHeight="1">
      <c r="B102" s="203" t="s">
        <v>45</v>
      </c>
      <c r="C102" s="203"/>
      <c r="D102" s="218" t="str">
        <f>'[1]stable_data'!$H$107</f>
        <v>Mr. Jiggles (Retired)</v>
      </c>
      <c r="E102" s="218"/>
      <c r="F102" s="218"/>
      <c r="G102" s="218"/>
      <c r="H102" s="218"/>
      <c r="I102" s="133"/>
      <c r="J102" s="203" t="s">
        <v>45</v>
      </c>
      <c r="K102" s="203"/>
      <c r="L102" s="224" t="str">
        <f>'[1]stable_data'!$H$123</f>
        <v>Dolomite (T-O-P!)</v>
      </c>
      <c r="M102" s="224"/>
      <c r="N102" s="224"/>
      <c r="O102" s="224"/>
      <c r="P102" s="224"/>
      <c r="Q102" s="2"/>
      <c r="R102" s="203" t="s">
        <v>45</v>
      </c>
      <c r="S102" s="203"/>
      <c r="T102" s="218" t="str">
        <f>'[1]stable_data'!$H$139</f>
        <v>CHARLES THE HITMAN HEART *LOUD*</v>
      </c>
      <c r="U102" s="218"/>
      <c r="V102" s="218"/>
      <c r="W102" s="218"/>
      <c r="X102" s="218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</row>
    <row r="103" spans="2:55" s="66" customFormat="1" ht="12" customHeight="1">
      <c r="B103" s="203" t="s">
        <v>15</v>
      </c>
      <c r="C103" s="203"/>
      <c r="D103" s="203" t="s">
        <v>16</v>
      </c>
      <c r="E103" s="203"/>
      <c r="F103" s="203" t="s">
        <v>41</v>
      </c>
      <c r="G103" s="203"/>
      <c r="H103" s="58" t="s">
        <v>46</v>
      </c>
      <c r="I103" s="133"/>
      <c r="J103" s="203" t="s">
        <v>15</v>
      </c>
      <c r="K103" s="203"/>
      <c r="L103" s="203" t="s">
        <v>16</v>
      </c>
      <c r="M103" s="203"/>
      <c r="N103" s="203" t="s">
        <v>41</v>
      </c>
      <c r="O103" s="203"/>
      <c r="P103" s="58" t="s">
        <v>46</v>
      </c>
      <c r="Q103" s="2"/>
      <c r="R103" s="203" t="s">
        <v>15</v>
      </c>
      <c r="S103" s="203"/>
      <c r="T103" s="203" t="s">
        <v>16</v>
      </c>
      <c r="U103" s="203"/>
      <c r="V103" s="203" t="s">
        <v>41</v>
      </c>
      <c r="W103" s="203"/>
      <c r="X103" s="58" t="s">
        <v>46</v>
      </c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</row>
    <row r="104" spans="2:55" s="66" customFormat="1" ht="12" customHeight="1">
      <c r="B104" s="219">
        <f>'[1]stable_data'!$I$107</f>
        <v>481</v>
      </c>
      <c r="C104" s="219"/>
      <c r="D104" s="206">
        <f>'[1]stable_data'!$J$107</f>
        <v>385</v>
      </c>
      <c r="E104" s="206"/>
      <c r="F104" s="203">
        <f>B104+D104</f>
        <v>866</v>
      </c>
      <c r="G104" s="203"/>
      <c r="H104" s="135">
        <f>B104/F104</f>
        <v>0.5554272517321016</v>
      </c>
      <c r="I104" s="78"/>
      <c r="J104" s="219">
        <f>'[1]stable_data'!$I$123</f>
        <v>3</v>
      </c>
      <c r="K104" s="219"/>
      <c r="L104" s="206">
        <f>'[1]stable_data'!$J$123</f>
        <v>1</v>
      </c>
      <c r="M104" s="206"/>
      <c r="N104" s="203">
        <f>J104+L104</f>
        <v>4</v>
      </c>
      <c r="O104" s="203"/>
      <c r="P104" s="135">
        <f>J104/N104</f>
        <v>0.75</v>
      </c>
      <c r="Q104" s="2"/>
      <c r="R104" s="219">
        <f>'[1]stable_data'!$I$139</f>
        <v>215</v>
      </c>
      <c r="S104" s="219"/>
      <c r="T104" s="206">
        <f>'[1]stable_data'!$J$139</f>
        <v>212</v>
      </c>
      <c r="U104" s="206"/>
      <c r="V104" s="203">
        <f>R104+T104</f>
        <v>427</v>
      </c>
      <c r="W104" s="203"/>
      <c r="X104" s="135">
        <f>R104/V104</f>
        <v>0.5035128805620609</v>
      </c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</row>
    <row r="105" spans="3:55" s="86" customFormat="1" ht="30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44"/>
      <c r="R105" s="44"/>
      <c r="S105" s="3"/>
      <c r="T105" s="3"/>
      <c r="U105" s="3"/>
      <c r="V105" s="3"/>
      <c r="W105" s="3"/>
      <c r="X105" s="3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</row>
    <row r="106" spans="2:55" s="45" customFormat="1" ht="20.25" customHeight="1">
      <c r="B106" s="211" t="str">
        <f>'[1]stable_data'!$C155</f>
        <v>BEEMER!!! *Beez* is NOT retiring</v>
      </c>
      <c r="C106" s="213"/>
      <c r="D106" s="213"/>
      <c r="E106" s="213"/>
      <c r="F106" s="213"/>
      <c r="G106" s="213"/>
      <c r="H106" s="213"/>
      <c r="I106" s="3"/>
      <c r="J106" s="211" t="str">
        <f>'[1]stable_data'!$C171</f>
        <v>*LNIGROLL* *BEEZ*</v>
      </c>
      <c r="K106" s="212"/>
      <c r="L106" s="212"/>
      <c r="M106" s="212"/>
      <c r="N106" s="212"/>
      <c r="O106" s="212"/>
      <c r="P106" s="212"/>
      <c r="Q106" s="44"/>
      <c r="R106" s="211" t="str">
        <f>'[1]stable_data'!$C187</f>
        <v>Stryker TnT {*BEEZ*}</v>
      </c>
      <c r="S106" s="212"/>
      <c r="T106" s="212"/>
      <c r="U106" s="212"/>
      <c r="V106" s="212"/>
      <c r="W106" s="212"/>
      <c r="X106" s="212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</row>
    <row r="107" spans="3:55" s="45" customFormat="1" ht="14.25" customHeight="1">
      <c r="C107" s="87" t="s">
        <v>19</v>
      </c>
      <c r="D107" s="207" t="str">
        <f>'[1]stable_data'!$A155</f>
        <v>Ross Roessler</v>
      </c>
      <c r="E107" s="207"/>
      <c r="F107" s="207"/>
      <c r="G107" s="207"/>
      <c r="H107" s="207"/>
      <c r="I107" s="3"/>
      <c r="J107" s="223" t="s">
        <v>19</v>
      </c>
      <c r="K107" s="223"/>
      <c r="L107" s="207" t="str">
        <f>'[1]stable_data'!$A171</f>
        <v>Chris Smith</v>
      </c>
      <c r="M107" s="207"/>
      <c r="N107" s="207"/>
      <c r="O107" s="207"/>
      <c r="P107" s="207"/>
      <c r="Q107" s="44"/>
      <c r="R107" s="223" t="s">
        <v>19</v>
      </c>
      <c r="S107" s="223"/>
      <c r="T107" s="207" t="str">
        <f>'[1]stable_data'!$A187</f>
        <v>Dennis LeDrew</v>
      </c>
      <c r="U107" s="207"/>
      <c r="V107" s="207"/>
      <c r="W107" s="207"/>
      <c r="X107" s="207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</row>
    <row r="108" spans="2:48" s="56" customFormat="1" ht="15" customHeight="1">
      <c r="B108" s="200" t="s">
        <v>0</v>
      </c>
      <c r="C108" s="201"/>
      <c r="D108" s="201"/>
      <c r="E108" s="201"/>
      <c r="F108" s="201"/>
      <c r="G108" s="201"/>
      <c r="H108" s="201"/>
      <c r="I108" s="31"/>
      <c r="J108" s="200" t="s">
        <v>0</v>
      </c>
      <c r="K108" s="201"/>
      <c r="L108" s="201"/>
      <c r="M108" s="201"/>
      <c r="N108" s="201"/>
      <c r="O108" s="201"/>
      <c r="P108" s="201"/>
      <c r="R108" s="200" t="s">
        <v>0</v>
      </c>
      <c r="S108" s="201"/>
      <c r="T108" s="201"/>
      <c r="U108" s="201"/>
      <c r="V108" s="201"/>
      <c r="W108" s="201"/>
      <c r="X108" s="201"/>
      <c r="AQ108" s="60"/>
      <c r="AR108" s="60"/>
      <c r="AS108" s="60"/>
      <c r="AT108" s="60"/>
      <c r="AU108" s="60"/>
      <c r="AV108" s="60"/>
    </row>
    <row r="109" spans="3:55" s="60" customFormat="1" ht="14.25" customHeight="1">
      <c r="C109" s="57" t="s">
        <v>1</v>
      </c>
      <c r="D109" s="58">
        <f>'[1]stable_data'!$C157</f>
        <v>703</v>
      </c>
      <c r="E109" s="59">
        <f>D109-'[1]stable_data'!$E157</f>
        <v>5</v>
      </c>
      <c r="F109" s="57"/>
      <c r="K109" s="57" t="s">
        <v>1</v>
      </c>
      <c r="L109" s="58">
        <f>'[1]stable_data'!$C173</f>
        <v>984</v>
      </c>
      <c r="M109" s="59">
        <f>L109-'[1]stable_data'!$E173</f>
        <v>5</v>
      </c>
      <c r="N109" s="57"/>
      <c r="S109" s="57" t="s">
        <v>1</v>
      </c>
      <c r="T109" s="58">
        <f>'[1]stable_data'!$C189</f>
        <v>1336</v>
      </c>
      <c r="U109" s="59">
        <f>T109-'[1]stable_data'!$E189</f>
        <v>0</v>
      </c>
      <c r="V109" s="57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</row>
    <row r="110" spans="3:55" s="60" customFormat="1" ht="12.75" customHeight="1">
      <c r="C110" s="57" t="s">
        <v>2</v>
      </c>
      <c r="D110" s="58">
        <f>'[1]stable_data'!$C158</f>
        <v>615</v>
      </c>
      <c r="E110" s="59">
        <f>D110-'[1]stable_data'!$E158</f>
        <v>7</v>
      </c>
      <c r="F110" s="57"/>
      <c r="K110" s="57" t="s">
        <v>2</v>
      </c>
      <c r="L110" s="58">
        <f>'[1]stable_data'!$C174</f>
        <v>1022</v>
      </c>
      <c r="M110" s="59">
        <f>L110-'[1]stable_data'!$E174</f>
        <v>9</v>
      </c>
      <c r="N110" s="57"/>
      <c r="S110" s="57" t="s">
        <v>2</v>
      </c>
      <c r="T110" s="58">
        <f>'[1]stable_data'!$C190</f>
        <v>906</v>
      </c>
      <c r="U110" s="59">
        <f>T110-'[1]stable_data'!$E190</f>
        <v>0</v>
      </c>
      <c r="V110" s="57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</row>
    <row r="111" spans="3:55" s="60" customFormat="1" ht="12" customHeight="1">
      <c r="C111" s="61" t="s">
        <v>3</v>
      </c>
      <c r="D111" s="62">
        <f>D109+D110</f>
        <v>1318</v>
      </c>
      <c r="E111" s="59">
        <f>E109+E110</f>
        <v>12</v>
      </c>
      <c r="F111" s="57"/>
      <c r="G111" s="58"/>
      <c r="K111" s="61" t="s">
        <v>3</v>
      </c>
      <c r="L111" s="62">
        <f>L109+L110</f>
        <v>2006</v>
      </c>
      <c r="M111" s="59">
        <f>M109+M110</f>
        <v>14</v>
      </c>
      <c r="N111" s="57"/>
      <c r="O111" s="58"/>
      <c r="S111" s="61" t="s">
        <v>3</v>
      </c>
      <c r="T111" s="62">
        <f>T109+T110</f>
        <v>2242</v>
      </c>
      <c r="U111" s="59">
        <f>U109+U110</f>
        <v>0</v>
      </c>
      <c r="V111" s="57"/>
      <c r="W111" s="58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</row>
    <row r="112" spans="3:55" s="60" customFormat="1" ht="17.25" customHeight="1">
      <c r="C112" s="57" t="s">
        <v>4</v>
      </c>
      <c r="D112" s="134">
        <f>(D109/D111)*100</f>
        <v>53.338391502276174</v>
      </c>
      <c r="E112" s="59"/>
      <c r="F112" s="57"/>
      <c r="G112" s="58"/>
      <c r="K112" s="57" t="s">
        <v>4</v>
      </c>
      <c r="L112" s="134">
        <f>(L109/L111)*100</f>
        <v>49.05284147557328</v>
      </c>
      <c r="M112" s="59"/>
      <c r="N112" s="57"/>
      <c r="O112" s="58"/>
      <c r="S112" s="57" t="s">
        <v>4</v>
      </c>
      <c r="T112" s="134">
        <f>(T109/T111)*100</f>
        <v>59.58965209634255</v>
      </c>
      <c r="U112" s="59"/>
      <c r="V112" s="57"/>
      <c r="W112" s="58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</row>
    <row r="113" spans="3:55" s="60" customFormat="1" ht="12" customHeight="1">
      <c r="C113" s="57" t="s">
        <v>6</v>
      </c>
      <c r="D113" s="129">
        <f>D109-D110</f>
        <v>88</v>
      </c>
      <c r="E113" s="59">
        <f>D113-((D109-E109)-(D110-E110))</f>
        <v>-2</v>
      </c>
      <c r="F113" s="57"/>
      <c r="G113" s="58"/>
      <c r="J113" s="210" t="s">
        <v>6</v>
      </c>
      <c r="K113" s="210"/>
      <c r="L113" s="129">
        <f>L109-L110</f>
        <v>-38</v>
      </c>
      <c r="M113" s="59">
        <f>L113-((L109-M109)-(L110-M110))</f>
        <v>-4</v>
      </c>
      <c r="N113" s="57"/>
      <c r="O113" s="58"/>
      <c r="R113" s="210" t="s">
        <v>6</v>
      </c>
      <c r="S113" s="210"/>
      <c r="T113" s="129">
        <f>T109-T110</f>
        <v>430</v>
      </c>
      <c r="U113" s="59">
        <f>T113-((T109-U109)-(T110-U110))</f>
        <v>0</v>
      </c>
      <c r="V113" s="57"/>
      <c r="W113" s="58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</row>
    <row r="114" spans="3:55" s="60" customFormat="1" ht="12.75" customHeight="1">
      <c r="C114" s="63" t="s">
        <v>18</v>
      </c>
      <c r="D114" s="64">
        <f>(D111-'[1]stable_data'!E155)/($D$1-'[1]stable_data'!$D155)</f>
        <v>11.591512570868474</v>
      </c>
      <c r="E114" s="59"/>
      <c r="F114" s="57"/>
      <c r="G114" s="58"/>
      <c r="J114" s="225" t="s">
        <v>28</v>
      </c>
      <c r="K114" s="225"/>
      <c r="L114" s="64">
        <f>(L111-'[1]stable_data'!E171)/($D$1-'[1]stable_data'!$D171)</f>
        <v>7.3200488003255595</v>
      </c>
      <c r="M114" s="59"/>
      <c r="N114" s="57"/>
      <c r="O114" s="58"/>
      <c r="R114" s="225" t="s">
        <v>18</v>
      </c>
      <c r="S114" s="225"/>
      <c r="T114" s="64">
        <f>(T111-'[1]stable_data'!E187)/($D$1-'[1]stable_data'!$D187)</f>
        <v>18.067602803627086</v>
      </c>
      <c r="U114" s="59"/>
      <c r="V114" s="57"/>
      <c r="W114" s="58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</row>
    <row r="115" spans="2:55" s="56" customFormat="1" ht="25.5" customHeight="1">
      <c r="B115" s="200" t="s">
        <v>5</v>
      </c>
      <c r="C115" s="201"/>
      <c r="D115" s="201"/>
      <c r="E115" s="201"/>
      <c r="F115" s="201"/>
      <c r="G115" s="201"/>
      <c r="H115" s="201"/>
      <c r="I115" s="31"/>
      <c r="J115" s="200" t="s">
        <v>5</v>
      </c>
      <c r="K115" s="201"/>
      <c r="L115" s="201"/>
      <c r="M115" s="201"/>
      <c r="N115" s="201"/>
      <c r="O115" s="201"/>
      <c r="P115" s="201"/>
      <c r="R115" s="200" t="s">
        <v>5</v>
      </c>
      <c r="S115" s="201"/>
      <c r="T115" s="201"/>
      <c r="U115" s="201"/>
      <c r="V115" s="201"/>
      <c r="W115" s="201"/>
      <c r="X115" s="201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</row>
    <row r="116" spans="1:24" s="66" customFormat="1" ht="15.75" customHeight="1">
      <c r="A116" s="209" t="str">
        <f>'[1]stable_data'!$B159</f>
        <v>Facebook: </v>
      </c>
      <c r="B116" s="209"/>
      <c r="C116" s="209"/>
      <c r="D116" s="65">
        <f>IF('[1]stable_data'!$C159=0,"Champ",IF('[1]stable_data'!$C159=-1,"NoRank",'[1]stable_data'!$C159))</f>
        <v>2242</v>
      </c>
      <c r="E116" s="129">
        <f>'[1]stable_data'!$E159-'[1]stable_data'!$C159</f>
        <v>-22</v>
      </c>
      <c r="F116" s="57">
        <f>'[1]stable_data'!$D159</f>
        <v>0</v>
      </c>
      <c r="G116" s="2" t="s">
        <v>13</v>
      </c>
      <c r="H116" s="2"/>
      <c r="I116" s="209" t="str">
        <f>'[1]stable_data'!$B175</f>
        <v>Facebook: </v>
      </c>
      <c r="J116" s="209"/>
      <c r="K116" s="209"/>
      <c r="L116" s="65">
        <f>IF('[1]stable_data'!$C175=0,"Champ",IF('[1]stable_data'!$C175=-1,"NoRank",'[1]stable_data'!$C175))</f>
        <v>3220</v>
      </c>
      <c r="M116" s="129">
        <f>'[1]stable_data'!$E175-'[1]stable_data'!$C175</f>
        <v>3</v>
      </c>
      <c r="N116" s="57">
        <f>'[1]stable_data'!$D175</f>
        <v>0</v>
      </c>
      <c r="O116" s="2" t="s">
        <v>13</v>
      </c>
      <c r="P116" s="2"/>
      <c r="Q116" s="209" t="str">
        <f>'[1]stable_data'!$B191</f>
        <v>Facebook: </v>
      </c>
      <c r="R116" s="209"/>
      <c r="S116" s="209"/>
      <c r="T116" s="65">
        <f>IF('[1]stable_data'!$C191=0,"Champ",IF('[1]stable_data'!$C191=-1,"NoRank",'[1]stable_data'!$C191))</f>
        <v>842</v>
      </c>
      <c r="U116" s="129">
        <f>'[1]stable_data'!$E191-'[1]stable_data'!$C191</f>
        <v>-4</v>
      </c>
      <c r="V116" s="57">
        <f>'[1]stable_data'!$D191</f>
        <v>0</v>
      </c>
      <c r="W116" s="2" t="s">
        <v>13</v>
      </c>
      <c r="X116" s="2"/>
    </row>
    <row r="117" spans="1:24" s="66" customFormat="1" ht="12" customHeight="1">
      <c r="A117" s="209" t="str">
        <f>'[1]stable_data'!$B160</f>
        <v>United States: </v>
      </c>
      <c r="B117" s="209"/>
      <c r="C117" s="209"/>
      <c r="D117" s="65">
        <f>IF('[1]stable_data'!$C160=0,"Champ",IF('[1]stable_data'!$C160=-1,"NoRank",'[1]stable_data'!$C160))</f>
        <v>469</v>
      </c>
      <c r="E117" s="129">
        <f>'[1]stable_data'!$E160-'[1]stable_data'!$C160</f>
        <v>-8</v>
      </c>
      <c r="F117" s="57">
        <f>'[1]stable_data'!$D160</f>
        <v>0</v>
      </c>
      <c r="G117" s="2" t="s">
        <v>13</v>
      </c>
      <c r="H117" s="2"/>
      <c r="I117" s="209" t="str">
        <f>'[1]stable_data'!$B176</f>
        <v>Canada: </v>
      </c>
      <c r="J117" s="209"/>
      <c r="K117" s="209"/>
      <c r="L117" s="65">
        <f>IF('[1]stable_data'!$C176=0,"Champ",IF('[1]stable_data'!$C176=-1,"NoRank",'[1]stable_data'!$C176))</f>
        <v>527</v>
      </c>
      <c r="M117" s="129">
        <f>'[1]stable_data'!$E176-'[1]stable_data'!$C176</f>
        <v>3</v>
      </c>
      <c r="N117" s="57">
        <f>'[1]stable_data'!$D176</f>
        <v>0</v>
      </c>
      <c r="O117" s="2" t="s">
        <v>13</v>
      </c>
      <c r="P117" s="2"/>
      <c r="Q117" s="209" t="str">
        <f>'[1]stable_data'!$B192</f>
        <v>Canada: </v>
      </c>
      <c r="R117" s="209"/>
      <c r="S117" s="209"/>
      <c r="T117" s="65">
        <f>IF('[1]stable_data'!$C192=0,"Champ",IF('[1]stable_data'!$C192=-1,"NoRank",'[1]stable_data'!$C192))</f>
        <v>141</v>
      </c>
      <c r="U117" s="129">
        <f>'[1]stable_data'!$E192-'[1]stable_data'!$C192</f>
        <v>0</v>
      </c>
      <c r="V117" s="57">
        <f>'[1]stable_data'!$D192</f>
        <v>0</v>
      </c>
      <c r="W117" s="2" t="s">
        <v>13</v>
      </c>
      <c r="X117" s="2"/>
    </row>
    <row r="118" spans="1:24" s="66" customFormat="1" ht="12" customHeight="1">
      <c r="A118" s="209" t="str">
        <f>'[1]stable_data'!$B161</f>
        <v>Salisbury. MD: </v>
      </c>
      <c r="B118" s="209"/>
      <c r="C118" s="209"/>
      <c r="D118" s="65">
        <f>IF('[1]stable_data'!$C161=0,"Champ",IF('[1]stable_data'!$C161=-1,"NoRank",'[1]stable_data'!$C161))</f>
        <v>2</v>
      </c>
      <c r="E118" s="129">
        <f>'[1]stable_data'!$E161-'[1]stable_data'!$C161</f>
        <v>-2</v>
      </c>
      <c r="F118" s="57">
        <f>'[1]stable_data'!$D161</f>
        <v>15</v>
      </c>
      <c r="G118" s="2" t="s">
        <v>13</v>
      </c>
      <c r="H118" s="2"/>
      <c r="I118" s="209" t="str">
        <f>'[1]stable_data'!$B177</f>
        <v>Sri Lanka: </v>
      </c>
      <c r="J118" s="209"/>
      <c r="K118" s="209"/>
      <c r="L118" s="65">
        <f>IF('[1]stable_data'!$C177=0,"Champ",IF('[1]stable_data'!$C177=-1,"NoRank",'[1]stable_data'!$C177))</f>
        <v>22</v>
      </c>
      <c r="M118" s="129">
        <f>'[1]stable_data'!$E177-'[1]stable_data'!$C177</f>
        <v>-1</v>
      </c>
      <c r="N118" s="57">
        <f>'[1]stable_data'!$D177</f>
        <v>0</v>
      </c>
      <c r="O118" s="2" t="s">
        <v>13</v>
      </c>
      <c r="P118" s="2"/>
      <c r="Q118" s="209" t="str">
        <f>'[1]stable_data'!$B193</f>
        <v>Greece: </v>
      </c>
      <c r="R118" s="209"/>
      <c r="S118" s="209"/>
      <c r="T118" s="65">
        <f>IF('[1]stable_data'!$C193=0,"Champ",IF('[1]stable_data'!$C193=-1,"NoRank",'[1]stable_data'!$C193))</f>
        <v>14</v>
      </c>
      <c r="U118" s="129">
        <f>'[1]stable_data'!$E193-'[1]stable_data'!$C193</f>
        <v>0</v>
      </c>
      <c r="V118" s="57">
        <f>'[1]stable_data'!$D193</f>
        <v>0</v>
      </c>
      <c r="W118" s="2" t="s">
        <v>13</v>
      </c>
      <c r="X118" s="2"/>
    </row>
    <row r="119" spans="1:24" s="66" customFormat="1" ht="12" customHeight="1">
      <c r="A119" s="209" t="str">
        <f>'[1]stable_data'!$B162</f>
        <v>Worcester Preparatory School: </v>
      </c>
      <c r="B119" s="209"/>
      <c r="C119" s="209"/>
      <c r="D119" s="65">
        <f>IF('[1]stable_data'!$C162=0,"Champ",IF('[1]stable_data'!$C162=-1,"NoRank",'[1]stable_data'!$C162))</f>
        <v>1</v>
      </c>
      <c r="E119" s="129">
        <f>'[1]stable_data'!$E162-'[1]stable_data'!$C162</f>
        <v>-1</v>
      </c>
      <c r="F119" s="57">
        <f>'[1]stable_data'!$D162</f>
        <v>29</v>
      </c>
      <c r="G119" s="2" t="s">
        <v>13</v>
      </c>
      <c r="H119" s="74"/>
      <c r="I119" s="209">
        <f>'[1]stable_data'!$B178</f>
        <v>0</v>
      </c>
      <c r="J119" s="209"/>
      <c r="K119" s="209"/>
      <c r="L119" s="65" t="str">
        <f>IF('[1]stable_data'!$C178=0,"Champ",IF('[1]stable_data'!$C178=-1,"NoRank",'[1]stable_data'!$C178))</f>
        <v>Champ</v>
      </c>
      <c r="M119" s="129">
        <f>'[1]stable_data'!$E178-'[1]stable_data'!$C178</f>
        <v>0</v>
      </c>
      <c r="N119" s="57">
        <f>'[1]stable_data'!$D178</f>
        <v>0</v>
      </c>
      <c r="O119" s="2" t="s">
        <v>13</v>
      </c>
      <c r="P119" s="74"/>
      <c r="Q119" s="209">
        <f>'[1]stable_data'!$B194</f>
        <v>0</v>
      </c>
      <c r="R119" s="209"/>
      <c r="S119" s="209"/>
      <c r="T119" s="65" t="str">
        <f>IF('[1]stable_data'!$C194=0,"Champ",IF('[1]stable_data'!$C194=-1,"NoRank",'[1]stable_data'!$C194))</f>
        <v>Champ</v>
      </c>
      <c r="U119" s="129">
        <f>'[1]stable_data'!$E194-'[1]stable_data'!$C194</f>
        <v>0</v>
      </c>
      <c r="V119" s="57">
        <f>'[1]stable_data'!$D194</f>
        <v>0</v>
      </c>
      <c r="W119" s="2" t="s">
        <v>13</v>
      </c>
      <c r="X119" s="74"/>
    </row>
    <row r="120" spans="1:55" s="66" customFormat="1" ht="12" customHeight="1">
      <c r="A120" s="209">
        <f>'[1]stable_data'!$B163</f>
        <v>0</v>
      </c>
      <c r="B120" s="209"/>
      <c r="C120" s="209"/>
      <c r="D120" s="65" t="str">
        <f>IF('[1]stable_data'!$C163=0,"Champ",IF('[1]stable_data'!$C163=-1,"NoRank",'[1]stable_data'!$C163))</f>
        <v>Champ</v>
      </c>
      <c r="E120" s="129">
        <f>'[1]stable_data'!$E163-'[1]stable_data'!$C163</f>
        <v>0</v>
      </c>
      <c r="F120" s="57">
        <f>'[1]stable_data'!$D163</f>
        <v>0</v>
      </c>
      <c r="G120" s="2" t="s">
        <v>13</v>
      </c>
      <c r="H120" s="74"/>
      <c r="I120" s="209">
        <f>'[1]stable_data'!$B179</f>
        <v>0</v>
      </c>
      <c r="J120" s="209"/>
      <c r="K120" s="209"/>
      <c r="L120" s="65" t="str">
        <f>IF('[1]stable_data'!$C179=0,"Champ",IF('[1]stable_data'!$C179=-1,"NoRank",'[1]stable_data'!$C179))</f>
        <v>Champ</v>
      </c>
      <c r="M120" s="129">
        <f>'[1]stable_data'!$E179-'[1]stable_data'!$C179</f>
        <v>0</v>
      </c>
      <c r="N120" s="57">
        <f>'[1]stable_data'!$D179</f>
        <v>0</v>
      </c>
      <c r="O120" s="2" t="s">
        <v>13</v>
      </c>
      <c r="P120" s="74"/>
      <c r="Q120" s="209">
        <f>'[1]stable_data'!$B195</f>
        <v>0</v>
      </c>
      <c r="R120" s="209"/>
      <c r="S120" s="209"/>
      <c r="T120" s="65" t="str">
        <f>IF('[1]stable_data'!$C195=0,"Champ",IF('[1]stable_data'!$C195=-1,"NoRank",'[1]stable_data'!$C195))</f>
        <v>Champ</v>
      </c>
      <c r="U120" s="129">
        <f>'[1]stable_data'!$E195-'[1]stable_data'!$C195</f>
        <v>0</v>
      </c>
      <c r="V120" s="57">
        <f>'[1]stable_data'!$D195</f>
        <v>0</v>
      </c>
      <c r="W120" s="2" t="s">
        <v>13</v>
      </c>
      <c r="X120" s="74"/>
      <c r="AA120" s="138"/>
      <c r="AB120" s="138"/>
      <c r="AC120" s="138"/>
      <c r="AD120" s="139"/>
      <c r="AE120" s="140"/>
      <c r="AF120" s="50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</row>
    <row r="121" spans="1:32" s="66" customFormat="1" ht="12" customHeight="1">
      <c r="A121" s="209">
        <f>'[1]stable_data'!$B164</f>
        <v>0</v>
      </c>
      <c r="B121" s="209"/>
      <c r="C121" s="209"/>
      <c r="D121" s="65" t="str">
        <f>IF('[1]stable_data'!$C164=0,"Champ",IF('[1]stable_data'!$C164=-1,"NoRank",'[1]stable_data'!$C164))</f>
        <v>Champ</v>
      </c>
      <c r="E121" s="129">
        <f>'[1]stable_data'!$E164-'[1]stable_data'!$C164</f>
        <v>0</v>
      </c>
      <c r="F121" s="57">
        <f>'[1]stable_data'!$D164</f>
        <v>0</v>
      </c>
      <c r="G121" s="2" t="s">
        <v>13</v>
      </c>
      <c r="H121" s="74"/>
      <c r="I121" s="209">
        <f>'[1]stable_data'!$B180</f>
        <v>0</v>
      </c>
      <c r="J121" s="209"/>
      <c r="K121" s="209"/>
      <c r="L121" s="65" t="str">
        <f>IF('[1]stable_data'!$C180=0,"Champ",IF('[1]stable_data'!$C180=-1,"NoRank",'[1]stable_data'!$C180))</f>
        <v>Champ</v>
      </c>
      <c r="M121" s="129">
        <f>'[1]stable_data'!$E180-'[1]stable_data'!$C180</f>
        <v>0</v>
      </c>
      <c r="N121" s="57">
        <f>'[1]stable_data'!$D180</f>
        <v>0</v>
      </c>
      <c r="O121" s="2" t="s">
        <v>13</v>
      </c>
      <c r="P121" s="74"/>
      <c r="Q121" s="209">
        <f>'[1]stable_data'!$B196</f>
        <v>0</v>
      </c>
      <c r="R121" s="209"/>
      <c r="S121" s="209"/>
      <c r="T121" s="65" t="str">
        <f>IF('[1]stable_data'!$C196=0,"Champ",IF('[1]stable_data'!$C196=-1,"NoRank",'[1]stable_data'!$C196))</f>
        <v>Champ</v>
      </c>
      <c r="U121" s="129">
        <f>'[1]stable_data'!$E196-'[1]stable_data'!$C196</f>
        <v>0</v>
      </c>
      <c r="V121" s="57">
        <f>'[1]stable_data'!$D196</f>
        <v>0</v>
      </c>
      <c r="W121" s="2" t="s">
        <v>13</v>
      </c>
      <c r="X121" s="74"/>
      <c r="AA121" s="120"/>
      <c r="AB121" s="120"/>
      <c r="AC121" s="120"/>
      <c r="AD121" s="1"/>
      <c r="AE121" s="75"/>
      <c r="AF121" s="67"/>
    </row>
    <row r="122" spans="1:32" s="66" customFormat="1" ht="12" customHeight="1">
      <c r="A122" s="209">
        <f>'[1]stable_data'!$B165</f>
        <v>0</v>
      </c>
      <c r="B122" s="209"/>
      <c r="C122" s="209"/>
      <c r="D122" s="65" t="str">
        <f>IF('[1]stable_data'!$C165=0,"Champ",IF('[1]stable_data'!$C165=-1,"NoRank",'[1]stable_data'!$C165))</f>
        <v>Champ</v>
      </c>
      <c r="E122" s="129">
        <f>'[1]stable_data'!$E165-'[1]stable_data'!$C165</f>
        <v>0</v>
      </c>
      <c r="F122" s="57">
        <f>'[1]stable_data'!$D165</f>
        <v>0</v>
      </c>
      <c r="G122" s="2" t="s">
        <v>13</v>
      </c>
      <c r="H122" s="74"/>
      <c r="I122" s="209">
        <f>'[1]stable_data'!$B181</f>
        <v>0</v>
      </c>
      <c r="J122" s="209"/>
      <c r="K122" s="209"/>
      <c r="L122" s="65" t="str">
        <f>IF('[1]stable_data'!$C181=0,"Champ",IF('[1]stable_data'!$C181=-1,"NoRank",'[1]stable_data'!$C181))</f>
        <v>Champ</v>
      </c>
      <c r="M122" s="129">
        <f>'[1]stable_data'!$E181-'[1]stable_data'!$C181</f>
        <v>0</v>
      </c>
      <c r="N122" s="57">
        <f>'[1]stable_data'!$D181</f>
        <v>0</v>
      </c>
      <c r="O122" s="2" t="s">
        <v>13</v>
      </c>
      <c r="P122" s="74"/>
      <c r="Q122" s="209">
        <f>'[1]stable_data'!$B197</f>
        <v>0</v>
      </c>
      <c r="R122" s="209"/>
      <c r="S122" s="209"/>
      <c r="T122" s="65" t="str">
        <f>IF('[1]stable_data'!$C197=0,"Champ",IF('[1]stable_data'!$C197=-1,"NoRank",'[1]stable_data'!$C197))</f>
        <v>Champ</v>
      </c>
      <c r="U122" s="129">
        <f>'[1]stable_data'!$E197-'[1]stable_data'!$C197</f>
        <v>0</v>
      </c>
      <c r="V122" s="57">
        <f>'[1]stable_data'!$D197</f>
        <v>0</v>
      </c>
      <c r="W122" s="2" t="s">
        <v>13</v>
      </c>
      <c r="X122" s="74"/>
      <c r="AA122" s="120"/>
      <c r="AB122" s="120"/>
      <c r="AC122" s="120"/>
      <c r="AD122" s="1"/>
      <c r="AE122" s="75"/>
      <c r="AF122" s="67"/>
    </row>
    <row r="123" spans="1:32" s="66" customFormat="1" ht="12" customHeight="1">
      <c r="A123" s="209">
        <f>'[1]stable_data'!$B166</f>
        <v>0</v>
      </c>
      <c r="B123" s="209"/>
      <c r="C123" s="209"/>
      <c r="D123" s="65" t="str">
        <f>IF('[1]stable_data'!$C166=0,"Champ",IF('[1]stable_data'!$C166=-1,"NoRank",'[1]stable_data'!$C166))</f>
        <v>Champ</v>
      </c>
      <c r="E123" s="129">
        <f>'[1]stable_data'!$E166-'[1]stable_data'!$C166</f>
        <v>0</v>
      </c>
      <c r="F123" s="57">
        <f>'[1]stable_data'!$D166</f>
        <v>0</v>
      </c>
      <c r="G123" s="2" t="s">
        <v>13</v>
      </c>
      <c r="H123" s="74"/>
      <c r="I123" s="209">
        <f>'[1]stable_data'!$B182</f>
        <v>0</v>
      </c>
      <c r="J123" s="209"/>
      <c r="K123" s="209"/>
      <c r="L123" s="65" t="str">
        <f>IF('[1]stable_data'!$C182=0,"Champ",IF('[1]stable_data'!$C182=-1,"NoRank",'[1]stable_data'!$C182))</f>
        <v>Champ</v>
      </c>
      <c r="M123" s="129">
        <f>'[1]stable_data'!$E182-'[1]stable_data'!$C182</f>
        <v>0</v>
      </c>
      <c r="N123" s="57">
        <f>'[1]stable_data'!$D182</f>
        <v>0</v>
      </c>
      <c r="O123" s="2" t="s">
        <v>13</v>
      </c>
      <c r="P123" s="74"/>
      <c r="Q123" s="209">
        <f>'[1]stable_data'!$B198</f>
        <v>0</v>
      </c>
      <c r="R123" s="209"/>
      <c r="S123" s="209"/>
      <c r="T123" s="65" t="str">
        <f>IF('[1]stable_data'!$C198=0,"Champ",IF('[1]stable_data'!$C198=-1,"NoRank",'[1]stable_data'!$C198))</f>
        <v>Champ</v>
      </c>
      <c r="U123" s="129">
        <f>'[1]stable_data'!$E198-'[1]stable_data'!$C198</f>
        <v>0</v>
      </c>
      <c r="V123" s="57">
        <f>'[1]stable_data'!$D198</f>
        <v>0</v>
      </c>
      <c r="W123" s="2" t="s">
        <v>13</v>
      </c>
      <c r="X123" s="74"/>
      <c r="AA123" s="120"/>
      <c r="AB123" s="120"/>
      <c r="AC123" s="120"/>
      <c r="AD123" s="1"/>
      <c r="AE123" s="75"/>
      <c r="AF123" s="67"/>
    </row>
    <row r="124" spans="2:24" s="66" customFormat="1" ht="24" customHeight="1">
      <c r="B124" s="221" t="s">
        <v>14</v>
      </c>
      <c r="C124" s="222"/>
      <c r="D124" s="222"/>
      <c r="E124" s="222"/>
      <c r="F124" s="222"/>
      <c r="G124" s="222"/>
      <c r="H124" s="222"/>
      <c r="I124" s="78"/>
      <c r="J124" s="221" t="s">
        <v>14</v>
      </c>
      <c r="K124" s="222" t="s">
        <v>14</v>
      </c>
      <c r="L124" s="222"/>
      <c r="M124" s="222"/>
      <c r="N124" s="222"/>
      <c r="O124" s="222"/>
      <c r="P124" s="222"/>
      <c r="Q124" s="2"/>
      <c r="R124" s="221" t="s">
        <v>14</v>
      </c>
      <c r="S124" s="222" t="s">
        <v>14</v>
      </c>
      <c r="T124" s="222"/>
      <c r="U124" s="222"/>
      <c r="V124" s="222"/>
      <c r="W124" s="222"/>
      <c r="X124" s="222"/>
    </row>
    <row r="125" spans="3:55" s="66" customFormat="1" ht="12" customHeight="1">
      <c r="C125" s="58"/>
      <c r="D125" s="203"/>
      <c r="E125" s="203"/>
      <c r="F125" s="203"/>
      <c r="G125" s="203"/>
      <c r="H125" s="203"/>
      <c r="I125" s="78"/>
      <c r="J125" s="78"/>
      <c r="K125" s="58"/>
      <c r="L125" s="203"/>
      <c r="M125" s="203"/>
      <c r="N125" s="203"/>
      <c r="O125" s="203"/>
      <c r="P125" s="203"/>
      <c r="Q125" s="2"/>
      <c r="R125" s="2"/>
      <c r="S125" s="58"/>
      <c r="T125" s="203"/>
      <c r="U125" s="203"/>
      <c r="V125" s="203"/>
      <c r="W125" s="203"/>
      <c r="X125" s="203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60"/>
      <c r="AR125" s="60"/>
      <c r="AS125" s="60"/>
      <c r="AT125" s="60"/>
      <c r="AU125" s="60"/>
      <c r="AV125" s="60"/>
      <c r="AW125" s="45"/>
      <c r="AX125" s="45"/>
      <c r="AY125" s="45"/>
      <c r="AZ125" s="45"/>
      <c r="BA125" s="45"/>
      <c r="BB125" s="45"/>
      <c r="BC125" s="45"/>
    </row>
    <row r="126" spans="3:55" s="66" customFormat="1" ht="12" customHeight="1">
      <c r="C126" s="58"/>
      <c r="D126" s="58"/>
      <c r="E126" s="58"/>
      <c r="F126" s="58"/>
      <c r="G126" s="58"/>
      <c r="H126" s="58"/>
      <c r="I126" s="78"/>
      <c r="J126" s="78"/>
      <c r="K126" s="58"/>
      <c r="L126" s="58"/>
      <c r="M126" s="58"/>
      <c r="N126" s="58"/>
      <c r="O126" s="58"/>
      <c r="P126" s="58"/>
      <c r="Q126" s="2"/>
      <c r="R126" s="2"/>
      <c r="S126" s="58"/>
      <c r="T126" s="58"/>
      <c r="U126" s="58"/>
      <c r="V126" s="58"/>
      <c r="W126" s="58"/>
      <c r="X126" s="58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60"/>
      <c r="AR126" s="60"/>
      <c r="AS126" s="60"/>
      <c r="AT126" s="60"/>
      <c r="AU126" s="60"/>
      <c r="AV126" s="60"/>
      <c r="AW126" s="45"/>
      <c r="AX126" s="45"/>
      <c r="AY126" s="45"/>
      <c r="AZ126" s="45"/>
      <c r="BA126" s="45"/>
      <c r="BB126" s="45"/>
      <c r="BC126" s="45"/>
    </row>
    <row r="127" spans="2:55" s="104" customFormat="1" ht="15" customHeight="1">
      <c r="B127" s="214" t="s">
        <v>50</v>
      </c>
      <c r="C127" s="215"/>
      <c r="D127" s="202">
        <f>'[1]stable_data'!$G$155</f>
        <v>0</v>
      </c>
      <c r="E127" s="202"/>
      <c r="F127" s="202"/>
      <c r="G127" s="202"/>
      <c r="H127" s="202"/>
      <c r="I127" s="202"/>
      <c r="J127" s="214" t="s">
        <v>50</v>
      </c>
      <c r="K127" s="215"/>
      <c r="L127" s="202" t="str">
        <f>'[1]stable_data'!$G$171</f>
        <v>bros b4 hoes</v>
      </c>
      <c r="M127" s="202"/>
      <c r="N127" s="202"/>
      <c r="O127" s="202"/>
      <c r="P127" s="202"/>
      <c r="Q127" s="202"/>
      <c r="R127" s="214" t="s">
        <v>50</v>
      </c>
      <c r="S127" s="215"/>
      <c r="T127" s="202" t="str">
        <f>'[1]stable_data'!$G$187</f>
        <v>Project Mayhem</v>
      </c>
      <c r="U127" s="202"/>
      <c r="V127" s="202"/>
      <c r="W127" s="202"/>
      <c r="X127" s="202"/>
      <c r="Y127" s="202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60"/>
      <c r="AR127" s="60"/>
      <c r="AS127" s="60"/>
      <c r="AT127" s="60"/>
      <c r="AU127" s="60"/>
      <c r="AV127" s="60"/>
      <c r="AW127" s="56"/>
      <c r="AX127" s="56"/>
      <c r="AY127" s="56"/>
      <c r="AZ127" s="56"/>
      <c r="BA127" s="56"/>
      <c r="BB127" s="56"/>
      <c r="BC127" s="56"/>
    </row>
    <row r="128" spans="2:55" s="66" customFormat="1" ht="12" customHeight="1">
      <c r="B128" s="203" t="s">
        <v>45</v>
      </c>
      <c r="C128" s="203"/>
      <c r="D128" s="218">
        <f>'[1]stable_data'!$H$155</f>
        <v>0</v>
      </c>
      <c r="E128" s="218"/>
      <c r="F128" s="218"/>
      <c r="G128" s="218"/>
      <c r="H128" s="218"/>
      <c r="I128" s="133"/>
      <c r="J128" s="203" t="s">
        <v>45</v>
      </c>
      <c r="K128" s="203"/>
      <c r="L128" s="224" t="str">
        <f>'[1]stable_data'!$H$171</f>
        <v>*D*O*A* *BEEZ*</v>
      </c>
      <c r="M128" s="224"/>
      <c r="N128" s="224"/>
      <c r="O128" s="224"/>
      <c r="P128" s="224"/>
      <c r="Q128" s="2"/>
      <c r="R128" s="203" t="s">
        <v>45</v>
      </c>
      <c r="S128" s="203"/>
      <c r="T128" s="218" t="str">
        <f>'[1]stable_data'!$H$187</f>
        <v>The Angry Physicist</v>
      </c>
      <c r="U128" s="218"/>
      <c r="V128" s="218"/>
      <c r="W128" s="218"/>
      <c r="X128" s="218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</row>
    <row r="129" spans="2:55" s="66" customFormat="1" ht="12" customHeight="1">
      <c r="B129" s="203" t="s">
        <v>15</v>
      </c>
      <c r="C129" s="203"/>
      <c r="D129" s="203" t="s">
        <v>16</v>
      </c>
      <c r="E129" s="203"/>
      <c r="F129" s="203" t="s">
        <v>41</v>
      </c>
      <c r="G129" s="203"/>
      <c r="H129" s="58" t="s">
        <v>46</v>
      </c>
      <c r="I129" s="133"/>
      <c r="J129" s="203" t="s">
        <v>15</v>
      </c>
      <c r="K129" s="203"/>
      <c r="L129" s="203" t="s">
        <v>16</v>
      </c>
      <c r="M129" s="203"/>
      <c r="N129" s="203" t="s">
        <v>41</v>
      </c>
      <c r="O129" s="203"/>
      <c r="P129" s="58" t="s">
        <v>46</v>
      </c>
      <c r="Q129" s="2"/>
      <c r="R129" s="203" t="s">
        <v>15</v>
      </c>
      <c r="S129" s="203"/>
      <c r="T129" s="203" t="s">
        <v>16</v>
      </c>
      <c r="U129" s="203"/>
      <c r="V129" s="203" t="s">
        <v>41</v>
      </c>
      <c r="W129" s="203"/>
      <c r="X129" s="58" t="s">
        <v>46</v>
      </c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</row>
    <row r="130" spans="2:55" s="66" customFormat="1" ht="12" customHeight="1">
      <c r="B130" s="219">
        <f>'[1]stable_data'!$I$155</f>
        <v>0</v>
      </c>
      <c r="C130" s="219"/>
      <c r="D130" s="206">
        <f>'[1]stable_data'!$J$155</f>
        <v>0</v>
      </c>
      <c r="E130" s="206"/>
      <c r="F130" s="203">
        <f>B130+D130</f>
        <v>0</v>
      </c>
      <c r="G130" s="203"/>
      <c r="H130" s="135" t="e">
        <f>B130/F130</f>
        <v>#DIV/0!</v>
      </c>
      <c r="I130" s="78"/>
      <c r="J130" s="219">
        <f>'[1]stable_data'!$I$171</f>
        <v>490</v>
      </c>
      <c r="K130" s="219"/>
      <c r="L130" s="206">
        <f>'[1]stable_data'!$J$171</f>
        <v>523</v>
      </c>
      <c r="M130" s="206"/>
      <c r="N130" s="203">
        <f>J130+L130</f>
        <v>1013</v>
      </c>
      <c r="O130" s="203"/>
      <c r="P130" s="135">
        <f>J130/N130</f>
        <v>0.4837117472852912</v>
      </c>
      <c r="Q130" s="2"/>
      <c r="R130" s="219">
        <f>'[1]stable_data'!$I$187</f>
        <v>246</v>
      </c>
      <c r="S130" s="219"/>
      <c r="T130" s="206">
        <f>'[1]stable_data'!$J$187</f>
        <v>111</v>
      </c>
      <c r="U130" s="206"/>
      <c r="V130" s="203">
        <f>R130+T130</f>
        <v>357</v>
      </c>
      <c r="W130" s="203"/>
      <c r="X130" s="135">
        <f>R130/V130</f>
        <v>0.6890756302521008</v>
      </c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</row>
    <row r="131" spans="3:55" s="66" customFormat="1" ht="20.25" customHeight="1">
      <c r="C131" s="63"/>
      <c r="D131" s="88"/>
      <c r="E131" s="89"/>
      <c r="F131" s="57"/>
      <c r="G131" s="58"/>
      <c r="K131" s="63"/>
      <c r="L131" s="88"/>
      <c r="M131" s="89"/>
      <c r="N131" s="57"/>
      <c r="O131" s="58"/>
      <c r="S131" s="63"/>
      <c r="T131" s="88"/>
      <c r="U131" s="89"/>
      <c r="V131" s="57"/>
      <c r="W131" s="58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</row>
    <row r="132" spans="2:55" s="45" customFormat="1" ht="20.25" customHeight="1">
      <c r="B132" s="211" t="str">
        <f>'[1]stable_data'!$C203</f>
        <v>Killa Bee Alex Bombdiggity</v>
      </c>
      <c r="C132" s="213"/>
      <c r="D132" s="213"/>
      <c r="E132" s="213"/>
      <c r="F132" s="213"/>
      <c r="G132" s="213"/>
      <c r="H132" s="213"/>
      <c r="I132" s="3"/>
      <c r="Q132" s="141"/>
      <c r="R132" s="237" t="s">
        <v>47</v>
      </c>
      <c r="S132" s="237"/>
      <c r="T132" s="237"/>
      <c r="U132" s="237"/>
      <c r="V132" s="237"/>
      <c r="W132" s="237"/>
      <c r="X132" s="237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</row>
    <row r="133" spans="3:55" s="45" customFormat="1" ht="14.25" customHeight="1">
      <c r="C133" s="87" t="s">
        <v>19</v>
      </c>
      <c r="D133" s="207" t="str">
        <f>'[1]stable_data'!$A$203</f>
        <v>Alex Bombdiggity Koli</v>
      </c>
      <c r="E133" s="207"/>
      <c r="F133" s="207"/>
      <c r="G133" s="207"/>
      <c r="H133" s="207"/>
      <c r="I133" s="3"/>
      <c r="Q133" s="86"/>
      <c r="R133" s="201" t="s">
        <v>48</v>
      </c>
      <c r="S133" s="201"/>
      <c r="T133" s="201"/>
      <c r="U133" s="171" t="s">
        <v>15</v>
      </c>
      <c r="V133" s="171" t="s">
        <v>16</v>
      </c>
      <c r="W133" s="171" t="s">
        <v>41</v>
      </c>
      <c r="X133" s="171" t="s">
        <v>49</v>
      </c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</row>
    <row r="134" spans="2:55" s="56" customFormat="1" ht="17.25" customHeight="1">
      <c r="B134" s="200" t="s">
        <v>0</v>
      </c>
      <c r="C134" s="201"/>
      <c r="D134" s="201"/>
      <c r="E134" s="201"/>
      <c r="F134" s="201"/>
      <c r="G134" s="201"/>
      <c r="H134" s="201"/>
      <c r="I134" s="31"/>
      <c r="Q134" s="260" t="str">
        <f aca="true" t="shared" si="6" ref="Q134:Q140">IF(BA3&gt;0,AW3,"")</f>
        <v>Use Once and Destroy</v>
      </c>
      <c r="R134" s="260"/>
      <c r="S134" s="260"/>
      <c r="T134" s="260"/>
      <c r="U134" s="153">
        <f aca="true" t="shared" si="7" ref="U134:U140">IF(BA3&gt;0,AX3,"")</f>
        <v>3</v>
      </c>
      <c r="V134" s="154">
        <f aca="true" t="shared" si="8" ref="V134:V140">IF(BA3&gt;0,AY3,"")</f>
        <v>1</v>
      </c>
      <c r="W134" s="147">
        <f aca="true" t="shared" si="9" ref="W134:W140">IF(BA3&gt;0,AZ3,"")</f>
        <v>4</v>
      </c>
      <c r="X134" s="155">
        <f aca="true" t="shared" si="10" ref="X134:X140">IF(BA3&gt;0,BA3,"")</f>
        <v>0.75</v>
      </c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</row>
    <row r="135" spans="3:24" s="60" customFormat="1" ht="13.5" customHeight="1">
      <c r="C135" s="57" t="s">
        <v>1</v>
      </c>
      <c r="D135" s="58">
        <f>'[1]stable_data'!$C205</f>
        <v>295</v>
      </c>
      <c r="E135" s="59">
        <f>D135-'[1]stable_data'!$E205</f>
        <v>0</v>
      </c>
      <c r="F135" s="57"/>
      <c r="Q135" s="260" t="str">
        <f t="shared" si="6"/>
        <v>Project Mayhem</v>
      </c>
      <c r="R135" s="260"/>
      <c r="S135" s="260"/>
      <c r="T135" s="260"/>
      <c r="U135" s="153">
        <f t="shared" si="7"/>
        <v>246</v>
      </c>
      <c r="V135" s="154">
        <f t="shared" si="8"/>
        <v>111</v>
      </c>
      <c r="W135" s="147">
        <f t="shared" si="9"/>
        <v>357</v>
      </c>
      <c r="X135" s="155">
        <f t="shared" si="10"/>
        <v>0.6890756302521008</v>
      </c>
    </row>
    <row r="136" spans="3:55" s="60" customFormat="1" ht="13.5" customHeight="1">
      <c r="C136" s="57" t="s">
        <v>2</v>
      </c>
      <c r="D136" s="58">
        <f>'[1]stable_data'!$C206</f>
        <v>289</v>
      </c>
      <c r="E136" s="59">
        <f>D136-'[1]stable_data'!$E206</f>
        <v>0</v>
      </c>
      <c r="F136" s="57"/>
      <c r="Q136" s="260" t="str">
        <f t="shared" si="6"/>
        <v>Bombdiggity War (F~H)</v>
      </c>
      <c r="R136" s="260"/>
      <c r="S136" s="260"/>
      <c r="T136" s="260"/>
      <c r="U136" s="153">
        <f t="shared" si="7"/>
        <v>63</v>
      </c>
      <c r="V136" s="154">
        <f t="shared" si="8"/>
        <v>50</v>
      </c>
      <c r="W136" s="147">
        <f t="shared" si="9"/>
        <v>113</v>
      </c>
      <c r="X136" s="155">
        <f t="shared" si="10"/>
        <v>0.5575221238938053</v>
      </c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W136" s="56"/>
      <c r="AX136" s="56"/>
      <c r="AY136" s="56"/>
      <c r="AZ136" s="56"/>
      <c r="BA136" s="56"/>
      <c r="BB136" s="56"/>
      <c r="BC136" s="56"/>
    </row>
    <row r="137" spans="3:55" s="60" customFormat="1" ht="15.75" customHeight="1">
      <c r="C137" s="61" t="s">
        <v>3</v>
      </c>
      <c r="D137" s="62">
        <f>D135+D136</f>
        <v>584</v>
      </c>
      <c r="E137" s="59">
        <f>E135+E136</f>
        <v>0</v>
      </c>
      <c r="F137" s="57"/>
      <c r="G137" s="58"/>
      <c r="Q137" s="260" t="str">
        <f t="shared" si="6"/>
        <v>Ranch and Salsa</v>
      </c>
      <c r="R137" s="260"/>
      <c r="S137" s="260"/>
      <c r="T137" s="260"/>
      <c r="U137" s="153">
        <f t="shared" si="7"/>
        <v>481</v>
      </c>
      <c r="V137" s="154">
        <f t="shared" si="8"/>
        <v>385</v>
      </c>
      <c r="W137" s="147">
        <f t="shared" si="9"/>
        <v>866</v>
      </c>
      <c r="X137" s="155">
        <f t="shared" si="10"/>
        <v>0.5554272517321016</v>
      </c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</row>
    <row r="138" spans="3:55" s="60" customFormat="1" ht="13.5" customHeight="1">
      <c r="C138" s="57" t="s">
        <v>4</v>
      </c>
      <c r="D138" s="134">
        <f>(D135/D137)*100</f>
        <v>50.513698630136986</v>
      </c>
      <c r="E138" s="59"/>
      <c r="F138" s="57"/>
      <c r="G138" s="58"/>
      <c r="Q138" s="260" t="str">
        <f t="shared" si="6"/>
        <v>Weathering The Killa Storm</v>
      </c>
      <c r="R138" s="260"/>
      <c r="S138" s="260"/>
      <c r="T138" s="260"/>
      <c r="U138" s="153">
        <f t="shared" si="7"/>
        <v>109</v>
      </c>
      <c r="V138" s="154">
        <f t="shared" si="8"/>
        <v>100</v>
      </c>
      <c r="W138" s="147">
        <f t="shared" si="9"/>
        <v>209</v>
      </c>
      <c r="X138" s="155">
        <f t="shared" si="10"/>
        <v>0.5215311004784688</v>
      </c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</row>
    <row r="139" spans="3:55" s="60" customFormat="1" ht="13.5" customHeight="1">
      <c r="C139" s="57" t="s">
        <v>6</v>
      </c>
      <c r="D139" s="129">
        <f>D135-D136</f>
        <v>6</v>
      </c>
      <c r="E139" s="59">
        <f>D139-((D135-E135)-(D136-E136))</f>
        <v>0</v>
      </c>
      <c r="F139" s="57"/>
      <c r="G139" s="58"/>
      <c r="Q139" s="260" t="str">
        <f t="shared" si="6"/>
        <v>HARVEST OF DESTRUCTION</v>
      </c>
      <c r="R139" s="260"/>
      <c r="S139" s="260"/>
      <c r="T139" s="260"/>
      <c r="U139" s="153">
        <f t="shared" si="7"/>
        <v>215</v>
      </c>
      <c r="V139" s="154">
        <f t="shared" si="8"/>
        <v>212</v>
      </c>
      <c r="W139" s="147">
        <f t="shared" si="9"/>
        <v>427</v>
      </c>
      <c r="X139" s="155">
        <f t="shared" si="10"/>
        <v>0.5035128805620609</v>
      </c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</row>
    <row r="140" spans="3:55" s="60" customFormat="1" ht="13.5" customHeight="1">
      <c r="C140" s="63" t="s">
        <v>18</v>
      </c>
      <c r="D140" s="64" t="e">
        <f>(D137-'[1]stable_data'!E203)/($D$1-'[1]stable_data'!$D203)</f>
        <v>#DIV/0!</v>
      </c>
      <c r="E140" s="59"/>
      <c r="F140" s="57"/>
      <c r="G140" s="58"/>
      <c r="Q140" s="260" t="str">
        <f t="shared" si="6"/>
        <v>The Brothers Calamity</v>
      </c>
      <c r="R140" s="260"/>
      <c r="S140" s="260"/>
      <c r="T140" s="260"/>
      <c r="U140" s="153">
        <f t="shared" si="7"/>
        <v>322</v>
      </c>
      <c r="V140" s="154">
        <f t="shared" si="8"/>
        <v>323</v>
      </c>
      <c r="W140" s="147">
        <f t="shared" si="9"/>
        <v>645</v>
      </c>
      <c r="X140" s="155">
        <f t="shared" si="10"/>
        <v>0.4992248062015504</v>
      </c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</row>
    <row r="141" spans="2:55" s="60" customFormat="1" ht="16.5" customHeight="1">
      <c r="B141" s="200" t="s">
        <v>5</v>
      </c>
      <c r="C141" s="200"/>
      <c r="D141" s="200"/>
      <c r="E141" s="200"/>
      <c r="F141" s="200"/>
      <c r="G141" s="200"/>
      <c r="H141" s="200"/>
      <c r="Q141" s="225" t="str">
        <f aca="true" t="shared" si="11" ref="Q141:Q146">IF(BA10&gt;0,AW10,"")</f>
        <v>bros b4 hoes</v>
      </c>
      <c r="R141" s="225"/>
      <c r="S141" s="225"/>
      <c r="T141" s="225"/>
      <c r="U141" s="148">
        <f aca="true" t="shared" si="12" ref="U141:U146">IF(BA10&gt;0,AX10,"")</f>
        <v>490</v>
      </c>
      <c r="V141" s="149">
        <f aca="true" t="shared" si="13" ref="V141:V146">IF(BA10&gt;0,AY10,"")</f>
        <v>523</v>
      </c>
      <c r="W141" s="150">
        <f aca="true" t="shared" si="14" ref="W141:W146">IF(BA10&gt;0,AZ10,"")</f>
        <v>1013</v>
      </c>
      <c r="X141" s="146">
        <f aca="true" t="shared" si="15" ref="X141:X146">IF(BA10&gt;0,BA10,"")</f>
        <v>0.4837117472852912</v>
      </c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</row>
    <row r="142" spans="1:55" s="60" customFormat="1" ht="13.5" customHeight="1">
      <c r="A142" s="209" t="str">
        <f>'[1]stable_data'!$B207</f>
        <v>Facebook: </v>
      </c>
      <c r="B142" s="209"/>
      <c r="C142" s="209"/>
      <c r="D142" s="65">
        <f>IF('[1]stable_data'!$C207=0,"Champ",IF('[1]stable_data'!$C207=-1,"NoRank",'[1]stable_data'!$C207))</f>
        <v>4350</v>
      </c>
      <c r="E142" s="129">
        <f>'[1]stable_data'!$E207-'[1]stable_data'!$C207</f>
        <v>0</v>
      </c>
      <c r="F142" s="57">
        <f>'[1]stable_data'!$D207</f>
        <v>0</v>
      </c>
      <c r="G142" s="2" t="s">
        <v>13</v>
      </c>
      <c r="H142" s="2"/>
      <c r="Q142" s="261">
        <f t="shared" si="11"/>
      </c>
      <c r="R142" s="261"/>
      <c r="S142" s="261"/>
      <c r="T142" s="261"/>
      <c r="U142" s="158">
        <f t="shared" si="12"/>
      </c>
      <c r="V142" s="159">
        <f t="shared" si="13"/>
      </c>
      <c r="W142" s="160">
        <f t="shared" si="14"/>
      </c>
      <c r="X142" s="161">
        <f t="shared" si="15"/>
      </c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</row>
    <row r="143" spans="1:55" s="56" customFormat="1" ht="13.5" customHeight="1">
      <c r="A143" s="209" t="str">
        <f>'[1]stable_data'!$B208</f>
        <v>Canada: </v>
      </c>
      <c r="B143" s="209"/>
      <c r="C143" s="209"/>
      <c r="D143" s="65">
        <f>IF('[1]stable_data'!$C208=0,"Champ",IF('[1]stable_data'!$C208=-1,"NoRank",'[1]stable_data'!$C208))</f>
        <v>719</v>
      </c>
      <c r="E143" s="129">
        <f>'[1]stable_data'!$E208-'[1]stable_data'!$C208</f>
        <v>0</v>
      </c>
      <c r="F143" s="57">
        <f>'[1]stable_data'!$D208</f>
        <v>0</v>
      </c>
      <c r="G143" s="2" t="s">
        <v>13</v>
      </c>
      <c r="H143" s="2"/>
      <c r="I143" s="31"/>
      <c r="Q143" s="261">
        <f t="shared" si="11"/>
      </c>
      <c r="R143" s="261"/>
      <c r="S143" s="261"/>
      <c r="T143" s="261"/>
      <c r="U143" s="158">
        <f t="shared" si="12"/>
      </c>
      <c r="V143" s="159">
        <f t="shared" si="13"/>
      </c>
      <c r="W143" s="160">
        <f t="shared" si="14"/>
      </c>
      <c r="X143" s="161">
        <f t="shared" si="15"/>
      </c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</row>
    <row r="144" spans="1:24" s="66" customFormat="1" ht="13.5" customHeight="1">
      <c r="A144" s="209" t="str">
        <f>'[1]stable_data'!$B209</f>
        <v>Markham District High School: </v>
      </c>
      <c r="B144" s="209"/>
      <c r="C144" s="209"/>
      <c r="D144" s="65">
        <f>IF('[1]stable_data'!$C209=0,"Champ",IF('[1]stable_data'!$C209=-1,"NoRank",'[1]stable_data'!$C209))</f>
        <v>1</v>
      </c>
      <c r="E144" s="129">
        <f>'[1]stable_data'!$E209-'[1]stable_data'!$C209</f>
        <v>0</v>
      </c>
      <c r="F144" s="57">
        <f>'[1]stable_data'!$D209</f>
        <v>6</v>
      </c>
      <c r="G144" s="2" t="s">
        <v>13</v>
      </c>
      <c r="H144" s="2"/>
      <c r="I144" s="2"/>
      <c r="Q144" s="261">
        <f t="shared" si="11"/>
      </c>
      <c r="R144" s="261"/>
      <c r="S144" s="261"/>
      <c r="T144" s="261"/>
      <c r="U144" s="158">
        <f t="shared" si="12"/>
      </c>
      <c r="V144" s="159">
        <f t="shared" si="13"/>
      </c>
      <c r="W144" s="160">
        <f t="shared" si="14"/>
      </c>
      <c r="X144" s="161">
        <f t="shared" si="15"/>
      </c>
    </row>
    <row r="145" spans="1:24" s="66" customFormat="1" ht="13.5" customHeight="1">
      <c r="A145" s="209" t="str">
        <f>'[1]stable_data'!$B210</f>
        <v>Toronto. ON: </v>
      </c>
      <c r="B145" s="209"/>
      <c r="C145" s="209"/>
      <c r="D145" s="65">
        <f>IF('[1]stable_data'!$C210=0,"Champ",IF('[1]stable_data'!$C210=-1,"NoRank",'[1]stable_data'!$C210))</f>
        <v>130</v>
      </c>
      <c r="E145" s="129">
        <f>'[1]stable_data'!$E210-'[1]stable_data'!$C210</f>
        <v>0</v>
      </c>
      <c r="F145" s="57">
        <f>'[1]stable_data'!$D210</f>
        <v>0</v>
      </c>
      <c r="G145" s="2" t="s">
        <v>13</v>
      </c>
      <c r="H145" s="74"/>
      <c r="I145" s="2"/>
      <c r="Q145" s="261">
        <f t="shared" si="11"/>
      </c>
      <c r="R145" s="261"/>
      <c r="S145" s="261"/>
      <c r="T145" s="261"/>
      <c r="U145" s="158">
        <f t="shared" si="12"/>
      </c>
      <c r="V145" s="159">
        <f t="shared" si="13"/>
      </c>
      <c r="W145" s="160">
        <f t="shared" si="14"/>
      </c>
      <c r="X145" s="161">
        <f t="shared" si="15"/>
      </c>
    </row>
    <row r="146" spans="1:24" s="66" customFormat="1" ht="13.5" customHeight="1">
      <c r="A146" s="209">
        <f>'[1]stable_data'!$B211</f>
        <v>0</v>
      </c>
      <c r="B146" s="209"/>
      <c r="C146" s="209"/>
      <c r="D146" s="65" t="str">
        <f>IF('[1]stable_data'!$C211=0,"Champ",IF('[1]stable_data'!$C211=-1,"NoRank",'[1]stable_data'!$C211))</f>
        <v>Champ</v>
      </c>
      <c r="E146" s="129">
        <f>'[1]stable_data'!$E211-'[1]stable_data'!$C211</f>
        <v>0</v>
      </c>
      <c r="F146" s="57">
        <f>'[1]stable_data'!$D211</f>
        <v>0</v>
      </c>
      <c r="G146" s="2" t="s">
        <v>13</v>
      </c>
      <c r="H146" s="74"/>
      <c r="I146" s="2"/>
      <c r="Q146" s="261">
        <f t="shared" si="11"/>
      </c>
      <c r="R146" s="261"/>
      <c r="S146" s="261"/>
      <c r="T146" s="261"/>
      <c r="U146" s="158">
        <f t="shared" si="12"/>
      </c>
      <c r="V146" s="159">
        <f t="shared" si="13"/>
      </c>
      <c r="W146" s="160">
        <f t="shared" si="14"/>
      </c>
      <c r="X146" s="161">
        <f t="shared" si="15"/>
      </c>
    </row>
    <row r="147" spans="1:55" s="66" customFormat="1" ht="13.5" customHeight="1">
      <c r="A147" s="209">
        <f>'[1]stable_data'!$B212</f>
        <v>0</v>
      </c>
      <c r="B147" s="209"/>
      <c r="C147" s="209"/>
      <c r="D147" s="65" t="str">
        <f>IF('[1]stable_data'!$C212=0,"Champ",IF('[1]stable_data'!$C212=-1,"NoRank",'[1]stable_data'!$C212))</f>
        <v>Champ</v>
      </c>
      <c r="E147" s="129">
        <f>'[1]stable_data'!$E212-'[1]stable_data'!$C212</f>
        <v>0</v>
      </c>
      <c r="F147" s="57">
        <f>'[1]stable_data'!$D212</f>
        <v>0</v>
      </c>
      <c r="G147" s="2" t="s">
        <v>13</v>
      </c>
      <c r="H147" s="74"/>
      <c r="I147" s="78"/>
      <c r="J147" s="246"/>
      <c r="K147" s="246"/>
      <c r="L147" s="246"/>
      <c r="M147" s="246"/>
      <c r="N147" s="246"/>
      <c r="O147" s="246"/>
      <c r="P147" s="156"/>
      <c r="Q147" s="156"/>
      <c r="R147" s="162"/>
      <c r="S147" s="157"/>
      <c r="T147" s="163"/>
      <c r="U147" s="164"/>
      <c r="V147" s="157"/>
      <c r="W147" s="165"/>
      <c r="X147" s="166"/>
      <c r="AA147" s="138"/>
      <c r="AB147" s="138"/>
      <c r="AC147" s="138"/>
      <c r="AD147" s="139"/>
      <c r="AE147" s="140"/>
      <c r="AF147" s="50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</row>
    <row r="148" spans="1:32" s="66" customFormat="1" ht="13.5" customHeight="1">
      <c r="A148" s="209">
        <f>'[1]stable_data'!$B213</f>
        <v>0</v>
      </c>
      <c r="B148" s="209"/>
      <c r="C148" s="209"/>
      <c r="D148" s="65" t="str">
        <f>IF('[1]stable_data'!$C213=0,"Champ",IF('[1]stable_data'!$C213=-1,"NoRank",'[1]stable_data'!$C213))</f>
        <v>Champ</v>
      </c>
      <c r="E148" s="129">
        <f>'[1]stable_data'!$E213-'[1]stable_data'!$C213</f>
        <v>0</v>
      </c>
      <c r="F148" s="57">
        <f>'[1]stable_data'!$D213</f>
        <v>0</v>
      </c>
      <c r="G148" s="2" t="s">
        <v>13</v>
      </c>
      <c r="H148" s="74"/>
      <c r="I148" s="78"/>
      <c r="J148" s="201"/>
      <c r="K148" s="201"/>
      <c r="L148" s="201"/>
      <c r="M148" s="90"/>
      <c r="N148" s="90"/>
      <c r="O148" s="91"/>
      <c r="P148" s="92"/>
      <c r="Q148" s="45"/>
      <c r="R148" s="201"/>
      <c r="S148" s="201"/>
      <c r="T148" s="201"/>
      <c r="U148" s="90"/>
      <c r="V148" s="90"/>
      <c r="W148" s="90"/>
      <c r="X148" s="90"/>
      <c r="AA148" s="120"/>
      <c r="AB148" s="120"/>
      <c r="AC148" s="120"/>
      <c r="AD148" s="1"/>
      <c r="AE148" s="75"/>
      <c r="AF148" s="67"/>
    </row>
    <row r="149" spans="1:32" s="66" customFormat="1" ht="12.75" customHeight="1">
      <c r="A149" s="209">
        <f>'[1]stable_data'!$B214</f>
        <v>0</v>
      </c>
      <c r="B149" s="209"/>
      <c r="C149" s="209"/>
      <c r="D149" s="65" t="str">
        <f>IF('[1]stable_data'!$C214=0,"Champ",IF('[1]stable_data'!$C214=-1,"NoRank",'[1]stable_data'!$C214))</f>
        <v>Champ</v>
      </c>
      <c r="E149" s="129">
        <f>'[1]stable_data'!$E214-'[1]stable_data'!$C214</f>
        <v>0</v>
      </c>
      <c r="F149" s="57">
        <f>'[1]stable_data'!$D214</f>
        <v>0</v>
      </c>
      <c r="G149" s="2" t="s">
        <v>13</v>
      </c>
      <c r="H149" s="74"/>
      <c r="I149" s="78"/>
      <c r="J149" s="246"/>
      <c r="K149" s="246"/>
      <c r="L149" s="246"/>
      <c r="M149" s="246"/>
      <c r="N149" s="246"/>
      <c r="O149" s="246"/>
      <c r="P149" s="156"/>
      <c r="Q149" s="163"/>
      <c r="R149" s="167"/>
      <c r="S149" s="157"/>
      <c r="T149" s="163"/>
      <c r="U149" s="164"/>
      <c r="V149" s="157"/>
      <c r="W149" s="165"/>
      <c r="X149" s="166"/>
      <c r="AA149" s="120"/>
      <c r="AB149" s="120"/>
      <c r="AC149" s="120"/>
      <c r="AD149" s="1"/>
      <c r="AE149" s="75"/>
      <c r="AF149" s="67"/>
    </row>
    <row r="150" spans="2:32" s="66" customFormat="1" ht="24" customHeight="1">
      <c r="B150" s="221" t="s">
        <v>14</v>
      </c>
      <c r="C150" s="222"/>
      <c r="D150" s="222"/>
      <c r="E150" s="222"/>
      <c r="F150" s="222"/>
      <c r="G150" s="222"/>
      <c r="H150" s="222"/>
      <c r="I150" s="93"/>
      <c r="J150" s="168"/>
      <c r="K150" s="169"/>
      <c r="L150" s="169"/>
      <c r="M150" s="169"/>
      <c r="N150" s="169"/>
      <c r="O150" s="169"/>
      <c r="P150" s="169"/>
      <c r="Q150" s="163"/>
      <c r="R150" s="163"/>
      <c r="S150" s="169"/>
      <c r="T150" s="169"/>
      <c r="U150" s="169"/>
      <c r="V150" s="169"/>
      <c r="W150" s="169"/>
      <c r="X150" s="169"/>
      <c r="AA150" s="120"/>
      <c r="AB150" s="120"/>
      <c r="AC150" s="120"/>
      <c r="AD150" s="1"/>
      <c r="AE150" s="75"/>
      <c r="AF150" s="67"/>
    </row>
    <row r="151" spans="3:55" s="66" customFormat="1" ht="12" customHeight="1">
      <c r="C151" s="58"/>
      <c r="D151" s="203"/>
      <c r="E151" s="203"/>
      <c r="F151" s="203"/>
      <c r="G151" s="203"/>
      <c r="H151" s="203"/>
      <c r="I151" s="93"/>
      <c r="J151" s="151"/>
      <c r="K151" s="152"/>
      <c r="L151" s="67"/>
      <c r="M151" s="67"/>
      <c r="N151" s="67"/>
      <c r="O151" s="67"/>
      <c r="P151" s="67"/>
      <c r="Q151" s="41"/>
      <c r="R151" s="41"/>
      <c r="S151" s="152"/>
      <c r="T151" s="67"/>
      <c r="U151" s="67"/>
      <c r="V151" s="67"/>
      <c r="W151" s="67"/>
      <c r="X151" s="6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W151" s="97"/>
      <c r="AX151" s="97"/>
      <c r="AY151" s="97"/>
      <c r="AZ151" s="97"/>
      <c r="BA151" s="97"/>
      <c r="BB151" s="97"/>
      <c r="BC151" s="97"/>
    </row>
    <row r="152" spans="3:55" s="66" customFormat="1" ht="12" customHeight="1">
      <c r="C152" s="58"/>
      <c r="D152" s="203"/>
      <c r="E152" s="203"/>
      <c r="F152" s="203"/>
      <c r="G152" s="216"/>
      <c r="H152" s="216"/>
      <c r="I152" s="78"/>
      <c r="J152" s="78"/>
      <c r="K152" s="58"/>
      <c r="O152" s="94"/>
      <c r="P152" s="94"/>
      <c r="Q152" s="2"/>
      <c r="R152" s="2"/>
      <c r="S152" s="58"/>
      <c r="W152" s="94"/>
      <c r="X152" s="94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104"/>
      <c r="AR152" s="104"/>
      <c r="AS152" s="104"/>
      <c r="AT152" s="104"/>
      <c r="AU152" s="104"/>
      <c r="AV152" s="104"/>
      <c r="AW152" s="98"/>
      <c r="AX152" s="98"/>
      <c r="AY152" s="98"/>
      <c r="AZ152" s="98"/>
      <c r="BA152" s="98"/>
      <c r="BB152" s="98"/>
      <c r="BC152" s="98"/>
    </row>
    <row r="153" spans="3:55" s="66" customFormat="1" ht="12" customHeight="1">
      <c r="C153" s="58"/>
      <c r="D153" s="58"/>
      <c r="E153" s="58"/>
      <c r="F153" s="58"/>
      <c r="G153" s="130"/>
      <c r="H153" s="130"/>
      <c r="I153" s="78"/>
      <c r="J153" s="78"/>
      <c r="K153" s="58"/>
      <c r="O153" s="94"/>
      <c r="P153" s="94"/>
      <c r="Q153" s="2"/>
      <c r="R153" s="2"/>
      <c r="S153" s="58"/>
      <c r="W153" s="94"/>
      <c r="X153" s="94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60"/>
      <c r="AR153" s="60"/>
      <c r="AS153" s="60"/>
      <c r="AT153" s="60"/>
      <c r="AU153" s="60"/>
      <c r="AV153" s="60"/>
      <c r="AW153" s="42"/>
      <c r="AX153" s="42"/>
      <c r="AY153" s="42"/>
      <c r="AZ153" s="42"/>
      <c r="BA153" s="42"/>
      <c r="BB153" s="42"/>
      <c r="BC153" s="42"/>
    </row>
    <row r="154" spans="2:55" s="104" customFormat="1" ht="15" customHeight="1">
      <c r="B154" s="214" t="s">
        <v>50</v>
      </c>
      <c r="C154" s="215"/>
      <c r="D154" s="202" t="str">
        <f>'[1]stable_data'!$G$203</f>
        <v>Bombdiggity War (F~H)</v>
      </c>
      <c r="E154" s="202"/>
      <c r="F154" s="202"/>
      <c r="G154" s="202"/>
      <c r="H154" s="202"/>
      <c r="I154" s="202"/>
      <c r="J154" s="198"/>
      <c r="K154" s="198"/>
      <c r="L154" s="243"/>
      <c r="M154" s="243"/>
      <c r="N154" s="243"/>
      <c r="O154" s="243"/>
      <c r="P154" s="243"/>
      <c r="Q154" s="137"/>
      <c r="R154" s="198"/>
      <c r="S154" s="198"/>
      <c r="T154" s="243"/>
      <c r="U154" s="243"/>
      <c r="V154" s="243"/>
      <c r="W154" s="243"/>
      <c r="X154" s="243"/>
      <c r="AA154" s="220"/>
      <c r="AB154" s="220"/>
      <c r="AC154" s="220"/>
      <c r="AD154" s="10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W154" s="50"/>
      <c r="AX154" s="50"/>
      <c r="AY154" s="50"/>
      <c r="AZ154" s="50"/>
      <c r="BA154" s="50"/>
      <c r="BB154" s="50"/>
      <c r="BC154" s="50"/>
    </row>
    <row r="155" spans="2:55" s="66" customFormat="1" ht="12" customHeight="1">
      <c r="B155" s="203" t="s">
        <v>45</v>
      </c>
      <c r="C155" s="203"/>
      <c r="D155" s="218" t="str">
        <f>'[1]stable_data'!$H$203</f>
        <v>G!DDEON WAR</v>
      </c>
      <c r="E155" s="218"/>
      <c r="F155" s="218"/>
      <c r="G155" s="218"/>
      <c r="H155" s="218"/>
      <c r="I155" s="133"/>
      <c r="J155" s="203"/>
      <c r="K155" s="203"/>
      <c r="L155" s="224"/>
      <c r="M155" s="224"/>
      <c r="N155" s="224"/>
      <c r="O155" s="224"/>
      <c r="P155" s="224"/>
      <c r="Q155" s="2"/>
      <c r="R155" s="203"/>
      <c r="S155" s="203"/>
      <c r="T155" s="224"/>
      <c r="U155" s="224"/>
      <c r="V155" s="224"/>
      <c r="W155" s="224"/>
      <c r="X155" s="224"/>
      <c r="AA155" s="220"/>
      <c r="AB155" s="220"/>
      <c r="AC155" s="220"/>
      <c r="AD155" s="10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104"/>
      <c r="AR155" s="104"/>
      <c r="AS155" s="104"/>
      <c r="AT155" s="104"/>
      <c r="AU155" s="104"/>
      <c r="AV155" s="104"/>
      <c r="AW155" s="50"/>
      <c r="AX155" s="50"/>
      <c r="AY155" s="50"/>
      <c r="AZ155" s="50"/>
      <c r="BA155" s="50"/>
      <c r="BB155" s="50"/>
      <c r="BC155" s="50"/>
    </row>
    <row r="156" spans="2:55" s="66" customFormat="1" ht="12" customHeight="1">
      <c r="B156" s="203" t="s">
        <v>15</v>
      </c>
      <c r="C156" s="203"/>
      <c r="D156" s="203" t="s">
        <v>16</v>
      </c>
      <c r="E156" s="203"/>
      <c r="F156" s="203" t="s">
        <v>41</v>
      </c>
      <c r="G156" s="203"/>
      <c r="H156" s="58" t="s">
        <v>46</v>
      </c>
      <c r="I156" s="133"/>
      <c r="J156" s="203"/>
      <c r="K156" s="203"/>
      <c r="L156" s="203"/>
      <c r="M156" s="203"/>
      <c r="N156" s="203"/>
      <c r="O156" s="203"/>
      <c r="P156" s="58"/>
      <c r="Q156" s="2"/>
      <c r="R156" s="203"/>
      <c r="S156" s="203"/>
      <c r="T156" s="203"/>
      <c r="U156" s="203"/>
      <c r="V156" s="203"/>
      <c r="W156" s="203"/>
      <c r="X156" s="58"/>
      <c r="AA156" s="220"/>
      <c r="AB156" s="220"/>
      <c r="AC156" s="220"/>
      <c r="AD156" s="10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104"/>
      <c r="AR156" s="104"/>
      <c r="AS156" s="104"/>
      <c r="AT156" s="104"/>
      <c r="AU156" s="104"/>
      <c r="AV156" s="104"/>
      <c r="AW156" s="50"/>
      <c r="AX156" s="50"/>
      <c r="AY156" s="50"/>
      <c r="AZ156" s="50"/>
      <c r="BA156" s="50"/>
      <c r="BB156" s="50"/>
      <c r="BC156" s="50"/>
    </row>
    <row r="157" spans="2:55" s="66" customFormat="1" ht="12" customHeight="1">
      <c r="B157" s="219">
        <f>'[1]stable_data'!$I$203</f>
        <v>63</v>
      </c>
      <c r="C157" s="219"/>
      <c r="D157" s="206">
        <f>'[1]stable_data'!$J$203</f>
        <v>50</v>
      </c>
      <c r="E157" s="206"/>
      <c r="F157" s="203">
        <f>B157+D157</f>
        <v>113</v>
      </c>
      <c r="G157" s="203"/>
      <c r="H157" s="135">
        <f>B157/F157</f>
        <v>0.5575221238938053</v>
      </c>
      <c r="I157" s="78"/>
      <c r="J157" s="219"/>
      <c r="K157" s="219"/>
      <c r="L157" s="206"/>
      <c r="M157" s="206"/>
      <c r="N157" s="203"/>
      <c r="O157" s="203"/>
      <c r="P157" s="135"/>
      <c r="Q157" s="2"/>
      <c r="R157" s="219"/>
      <c r="S157" s="219"/>
      <c r="T157" s="206"/>
      <c r="U157" s="206"/>
      <c r="V157" s="203"/>
      <c r="W157" s="203"/>
      <c r="X157" s="135"/>
      <c r="AA157" s="220"/>
      <c r="AB157" s="220"/>
      <c r="AC157" s="220"/>
      <c r="AD157" s="10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104"/>
      <c r="AR157" s="104"/>
      <c r="AS157" s="104"/>
      <c r="AT157" s="104"/>
      <c r="AU157" s="104"/>
      <c r="AV157" s="104"/>
      <c r="AW157" s="50"/>
      <c r="AX157" s="50"/>
      <c r="AY157" s="50"/>
      <c r="AZ157" s="50"/>
      <c r="BA157" s="50"/>
      <c r="BB157" s="50"/>
      <c r="BC157" s="50"/>
    </row>
    <row r="158" spans="3:55" s="97" customFormat="1" ht="22.5" customHeight="1"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4"/>
      <c r="N158" s="83"/>
      <c r="O158" s="14"/>
      <c r="P158" s="14"/>
      <c r="Q158" s="14"/>
      <c r="R158" s="14"/>
      <c r="S158" s="83"/>
      <c r="T158" s="14"/>
      <c r="U158" s="4"/>
      <c r="V158" s="95"/>
      <c r="W158" s="95"/>
      <c r="X158" s="95"/>
      <c r="Y158" s="95"/>
      <c r="AA158" s="220"/>
      <c r="AB158" s="220"/>
      <c r="AC158" s="220"/>
      <c r="AD158" s="10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104"/>
      <c r="AR158" s="104"/>
      <c r="AS158" s="104"/>
      <c r="AT158" s="104"/>
      <c r="AU158" s="104"/>
      <c r="AV158" s="104"/>
      <c r="AW158" s="50"/>
      <c r="AX158" s="50"/>
      <c r="AY158" s="50"/>
      <c r="AZ158" s="50"/>
      <c r="BA158" s="50"/>
      <c r="BB158" s="50"/>
      <c r="BC158" s="50"/>
    </row>
    <row r="159" spans="2:55" s="98" customFormat="1" ht="13.5" customHeight="1">
      <c r="B159" s="256"/>
      <c r="C159" s="256"/>
      <c r="D159" s="256"/>
      <c r="E159" s="256"/>
      <c r="F159" s="240" t="s">
        <v>26</v>
      </c>
      <c r="G159" s="240"/>
      <c r="H159" s="240"/>
      <c r="I159" s="240"/>
      <c r="J159" s="240"/>
      <c r="K159" s="240"/>
      <c r="L159" s="248" t="s">
        <v>17</v>
      </c>
      <c r="M159" s="248"/>
      <c r="N159" s="248"/>
      <c r="O159" s="248"/>
      <c r="P159" s="251" t="s">
        <v>51</v>
      </c>
      <c r="Q159" s="251"/>
      <c r="R159" s="251"/>
      <c r="S159" s="251"/>
      <c r="T159" s="251" t="s">
        <v>29</v>
      </c>
      <c r="U159" s="251"/>
      <c r="V159" s="251"/>
      <c r="W159" s="251"/>
      <c r="X159" s="251"/>
      <c r="AA159" s="220"/>
      <c r="AB159" s="220"/>
      <c r="AC159" s="220"/>
      <c r="AD159" s="10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104"/>
      <c r="AR159" s="104"/>
      <c r="AS159" s="104"/>
      <c r="AT159" s="104"/>
      <c r="AU159" s="104"/>
      <c r="AV159" s="104"/>
      <c r="AW159" s="50"/>
      <c r="AX159" s="50"/>
      <c r="AY159" s="50"/>
      <c r="AZ159" s="50"/>
      <c r="BA159" s="50"/>
      <c r="BB159" s="50"/>
      <c r="BC159" s="50"/>
    </row>
    <row r="160" spans="2:55" s="42" customFormat="1" ht="13.5" customHeight="1">
      <c r="B160" s="255"/>
      <c r="C160" s="255"/>
      <c r="D160" s="255"/>
      <c r="E160" s="255"/>
      <c r="F160" s="119"/>
      <c r="G160" s="119" t="s">
        <v>22</v>
      </c>
      <c r="H160" s="235" t="s">
        <v>24</v>
      </c>
      <c r="I160" s="235"/>
      <c r="J160" s="236" t="s">
        <v>25</v>
      </c>
      <c r="K160" s="236"/>
      <c r="L160" s="248"/>
      <c r="M160" s="248"/>
      <c r="N160" s="248"/>
      <c r="O160" s="248"/>
      <c r="P160" s="251"/>
      <c r="Q160" s="251"/>
      <c r="R160" s="251"/>
      <c r="S160" s="251"/>
      <c r="T160" s="251"/>
      <c r="U160" s="251"/>
      <c r="V160" s="251"/>
      <c r="W160" s="251"/>
      <c r="X160" s="251"/>
      <c r="AA160" s="220"/>
      <c r="AB160" s="220"/>
      <c r="AC160" s="220"/>
      <c r="AD160" s="10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104"/>
      <c r="AR160" s="104"/>
      <c r="AS160" s="104"/>
      <c r="AT160" s="104"/>
      <c r="AU160" s="104"/>
      <c r="AV160" s="104"/>
      <c r="AW160" s="50"/>
      <c r="AX160" s="50"/>
      <c r="AY160" s="50"/>
      <c r="AZ160" s="50"/>
      <c r="BA160" s="50"/>
      <c r="BB160" s="50"/>
      <c r="BC160" s="50"/>
    </row>
    <row r="161" spans="3:48" s="50" customFormat="1" ht="12.75" customHeight="1">
      <c r="C161" s="63" t="s">
        <v>7</v>
      </c>
      <c r="D161" s="247">
        <f>D21+L21+T21+D49+L49+T49+D78+L78+T78+D109+L109+T109+D135</f>
        <v>15667</v>
      </c>
      <c r="E161" s="247"/>
      <c r="F161" s="99"/>
      <c r="G161" s="54">
        <f aca="true" t="shared" si="16" ref="G161:H167">AI3</f>
        <v>235</v>
      </c>
      <c r="H161" s="229" t="str">
        <f t="shared" si="16"/>
        <v>Tamora the Terrible *Beez*</v>
      </c>
      <c r="I161" s="229"/>
      <c r="J161" s="229"/>
      <c r="K161" s="128">
        <f aca="true" t="shared" si="17" ref="K161:L167">AK3</f>
        <v>8</v>
      </c>
      <c r="L161" s="220" t="str">
        <f t="shared" si="17"/>
        <v>Killa Bee Alex Bombdiggity</v>
      </c>
      <c r="M161" s="220"/>
      <c r="N161" s="220"/>
      <c r="O161" s="127" t="e">
        <f aca="true" t="shared" si="18" ref="O161:P167">AM3</f>
        <v>#DIV/0!</v>
      </c>
      <c r="P161" s="220" t="str">
        <f t="shared" si="18"/>
        <v>Krusher King Triton *Beez*</v>
      </c>
      <c r="Q161" s="220"/>
      <c r="R161" s="220"/>
      <c r="S161" s="131">
        <f aca="true" t="shared" si="19" ref="S161:T167">AO3</f>
        <v>476</v>
      </c>
      <c r="T161" s="220" t="str">
        <f t="shared" si="19"/>
        <v>Krusher King Triton *Beez*</v>
      </c>
      <c r="U161" s="220"/>
      <c r="V161" s="220"/>
      <c r="W161" s="220"/>
      <c r="X161" s="132">
        <f aca="true" t="shared" si="20" ref="X161:X167">AQ3</f>
        <v>61.80555555555556</v>
      </c>
      <c r="AA161" s="220"/>
      <c r="AB161" s="220"/>
      <c r="AC161" s="220"/>
      <c r="AD161" s="100"/>
      <c r="AQ161" s="104"/>
      <c r="AR161" s="104"/>
      <c r="AS161" s="104"/>
      <c r="AT161" s="104"/>
      <c r="AU161" s="104"/>
      <c r="AV161" s="104"/>
    </row>
    <row r="162" spans="3:48" s="50" customFormat="1" ht="12.75" customHeight="1">
      <c r="C162" s="63" t="s">
        <v>8</v>
      </c>
      <c r="D162" s="247">
        <f>D22+L22+T22+D50+L50+T50+D79+L79+T79+D110+L110+T110+D136</f>
        <v>14809</v>
      </c>
      <c r="E162" s="247"/>
      <c r="F162" s="99"/>
      <c r="G162" s="54">
        <f t="shared" si="16"/>
        <v>842</v>
      </c>
      <c r="H162" s="229" t="str">
        <f t="shared" si="16"/>
        <v>Stryker TnT {*BEEZ*}</v>
      </c>
      <c r="I162" s="229"/>
      <c r="J162" s="229"/>
      <c r="K162" s="128">
        <f t="shared" si="17"/>
        <v>-4</v>
      </c>
      <c r="L162" s="220" t="str">
        <f t="shared" si="17"/>
        <v>Tamora the Terrible *Beez*</v>
      </c>
      <c r="M162" s="220"/>
      <c r="N162" s="220"/>
      <c r="O162" s="127">
        <f t="shared" si="18"/>
        <v>52.222089323734345</v>
      </c>
      <c r="P162" s="220" t="str">
        <f t="shared" si="18"/>
        <v>Stryker TnT {*BEEZ*}</v>
      </c>
      <c r="Q162" s="220"/>
      <c r="R162" s="220"/>
      <c r="S162" s="131">
        <f t="shared" si="19"/>
        <v>430</v>
      </c>
      <c r="T162" s="220" t="str">
        <f t="shared" si="19"/>
        <v>Stryker TnT {*BEEZ*}</v>
      </c>
      <c r="U162" s="220"/>
      <c r="V162" s="220"/>
      <c r="W162" s="220"/>
      <c r="X162" s="132">
        <f t="shared" si="20"/>
        <v>59.58965209634255</v>
      </c>
      <c r="AA162" s="220"/>
      <c r="AB162" s="220"/>
      <c r="AC162" s="220"/>
      <c r="AD162" s="100"/>
      <c r="AQ162" s="104"/>
      <c r="AR162" s="104"/>
      <c r="AS162" s="104"/>
      <c r="AT162" s="104"/>
      <c r="AU162" s="104"/>
      <c r="AV162" s="104"/>
    </row>
    <row r="163" spans="3:48" s="50" customFormat="1" ht="12.75" customHeight="1">
      <c r="C163" s="230" t="s">
        <v>9</v>
      </c>
      <c r="D163" s="234">
        <f>D161+D162</f>
        <v>30476</v>
      </c>
      <c r="E163" s="234"/>
      <c r="F163" s="99"/>
      <c r="G163" s="54">
        <f t="shared" si="16"/>
        <v>1027</v>
      </c>
      <c r="H163" s="229" t="str">
        <f t="shared" si="16"/>
        <v>Krusher King Triton *Beez*</v>
      </c>
      <c r="I163" s="229"/>
      <c r="J163" s="229"/>
      <c r="K163" s="128">
        <f t="shared" si="17"/>
        <v>27</v>
      </c>
      <c r="L163" s="220" t="str">
        <f t="shared" si="17"/>
        <v>Stryker TnT {*BEEZ*}</v>
      </c>
      <c r="M163" s="220"/>
      <c r="N163" s="220"/>
      <c r="O163" s="127">
        <f t="shared" si="18"/>
        <v>18.067602803627086</v>
      </c>
      <c r="P163" s="220" t="str">
        <f t="shared" si="18"/>
        <v>The Weather Man *Beez*</v>
      </c>
      <c r="Q163" s="220"/>
      <c r="R163" s="220"/>
      <c r="S163" s="131">
        <f t="shared" si="19"/>
        <v>225</v>
      </c>
      <c r="T163" s="220" t="str">
        <f t="shared" si="19"/>
        <v>The Weather Man *Beez*</v>
      </c>
      <c r="U163" s="220"/>
      <c r="V163" s="220"/>
      <c r="W163" s="220"/>
      <c r="X163" s="132">
        <f t="shared" si="20"/>
        <v>54.498200719712116</v>
      </c>
      <c r="AA163" s="220"/>
      <c r="AB163" s="220"/>
      <c r="AC163" s="220"/>
      <c r="AD163" s="100"/>
      <c r="AQ163" s="104"/>
      <c r="AR163" s="104"/>
      <c r="AS163" s="104"/>
      <c r="AT163" s="104"/>
      <c r="AU163" s="104"/>
      <c r="AV163" s="104"/>
    </row>
    <row r="164" spans="3:48" s="50" customFormat="1" ht="12.75" customHeight="1">
      <c r="C164" s="230"/>
      <c r="D164" s="234"/>
      <c r="E164" s="234"/>
      <c r="F164" s="99"/>
      <c r="G164" s="54">
        <f t="shared" si="16"/>
        <v>1332</v>
      </c>
      <c r="H164" s="229" t="str">
        <f t="shared" si="16"/>
        <v>*D*O*A* *BEEZ*</v>
      </c>
      <c r="I164" s="229"/>
      <c r="J164" s="229"/>
      <c r="K164" s="128">
        <f t="shared" si="17"/>
        <v>-65</v>
      </c>
      <c r="L164" s="220" t="str">
        <f t="shared" si="17"/>
        <v>*D*O*A* *BEEZ*</v>
      </c>
      <c r="M164" s="220"/>
      <c r="N164" s="220"/>
      <c r="O164" s="127">
        <f t="shared" si="18"/>
        <v>16.517474822381676</v>
      </c>
      <c r="P164" s="220" t="str">
        <f t="shared" si="18"/>
        <v>Ivan Drago *Beez*</v>
      </c>
      <c r="Q164" s="220"/>
      <c r="R164" s="220"/>
      <c r="S164" s="131">
        <f t="shared" si="19"/>
        <v>219</v>
      </c>
      <c r="T164" s="220" t="str">
        <f t="shared" si="19"/>
        <v>Ivan Drago *Beez*</v>
      </c>
      <c r="U164" s="220"/>
      <c r="V164" s="220"/>
      <c r="W164" s="220"/>
      <c r="X164" s="132">
        <f t="shared" si="20"/>
        <v>54.155597722960145</v>
      </c>
      <c r="AA164" s="220"/>
      <c r="AB164" s="220"/>
      <c r="AC164" s="220"/>
      <c r="AD164" s="100"/>
      <c r="AQ164" s="104"/>
      <c r="AR164" s="104"/>
      <c r="AS164" s="104"/>
      <c r="AT164" s="104"/>
      <c r="AU164" s="104"/>
      <c r="AV164" s="104"/>
    </row>
    <row r="165" spans="3:48" s="50" customFormat="1" ht="12.75" customHeight="1">
      <c r="C165" s="63" t="s">
        <v>10</v>
      </c>
      <c r="D165" s="233">
        <f>(D161/D163)*100</f>
        <v>51.40766504790655</v>
      </c>
      <c r="E165" s="233"/>
      <c r="F165" s="99"/>
      <c r="G165" s="54">
        <f t="shared" si="16"/>
        <v>2242</v>
      </c>
      <c r="H165" s="229" t="str">
        <f t="shared" si="16"/>
        <v>BEEMER!!! *Beez* is NOT retiring</v>
      </c>
      <c r="I165" s="229"/>
      <c r="J165" s="229"/>
      <c r="K165" s="128">
        <f t="shared" si="17"/>
        <v>-22</v>
      </c>
      <c r="L165" s="220" t="str">
        <f t="shared" si="17"/>
        <v>Krusher King Triton *Beez*</v>
      </c>
      <c r="M165" s="220"/>
      <c r="N165" s="220"/>
      <c r="O165" s="127">
        <f t="shared" si="18"/>
        <v>12.469918426907542</v>
      </c>
      <c r="P165" s="220" t="str">
        <f t="shared" si="18"/>
        <v>*D*O*A* *BEEZ*</v>
      </c>
      <c r="Q165" s="220"/>
      <c r="R165" s="220"/>
      <c r="S165" s="131">
        <f t="shared" si="19"/>
        <v>130</v>
      </c>
      <c r="T165" s="220" t="str">
        <f t="shared" si="19"/>
        <v>BEEMER!!! *Beez* is NOT retiring</v>
      </c>
      <c r="U165" s="220"/>
      <c r="V165" s="220"/>
      <c r="W165" s="220"/>
      <c r="X165" s="132">
        <f t="shared" si="20"/>
        <v>53.338391502276174</v>
      </c>
      <c r="AA165" s="220"/>
      <c r="AB165" s="220"/>
      <c r="AC165" s="220"/>
      <c r="AD165" s="100"/>
      <c r="AQ165" s="104"/>
      <c r="AR165" s="104"/>
      <c r="AS165" s="104"/>
      <c r="AT165" s="104"/>
      <c r="AU165" s="104"/>
      <c r="AV165" s="104"/>
    </row>
    <row r="166" spans="3:48" s="50" customFormat="1" ht="12.75" customHeight="1">
      <c r="C166" s="63" t="s">
        <v>11</v>
      </c>
      <c r="D166" s="231">
        <f>D161-D162</f>
        <v>858</v>
      </c>
      <c r="E166" s="231"/>
      <c r="F166" s="99"/>
      <c r="G166" s="54">
        <f t="shared" si="16"/>
        <v>2473</v>
      </c>
      <c r="H166" s="229" t="str">
        <f t="shared" si="16"/>
        <v>Ivan Drago *Beez*</v>
      </c>
      <c r="I166" s="229"/>
      <c r="J166" s="229"/>
      <c r="K166" s="128">
        <f t="shared" si="17"/>
        <v>-42</v>
      </c>
      <c r="L166" s="220" t="str">
        <f t="shared" si="17"/>
        <v>Voodoo Boogaloo *Beez*</v>
      </c>
      <c r="M166" s="220"/>
      <c r="N166" s="220"/>
      <c r="O166" s="127">
        <f t="shared" si="18"/>
        <v>12.26323469607482</v>
      </c>
      <c r="P166" s="220" t="str">
        <f t="shared" si="18"/>
        <v>Tamora the Terrible *Beez*</v>
      </c>
      <c r="Q166" s="220"/>
      <c r="R166" s="220"/>
      <c r="S166" s="131">
        <f t="shared" si="19"/>
        <v>99</v>
      </c>
      <c r="T166" s="220" t="str">
        <f t="shared" si="19"/>
        <v>*D*O*A* *BEEZ*</v>
      </c>
      <c r="U166" s="220"/>
      <c r="V166" s="220"/>
      <c r="W166" s="220"/>
      <c r="X166" s="132">
        <f t="shared" si="20"/>
        <v>51.90727699530516</v>
      </c>
      <c r="AA166" s="220"/>
      <c r="AB166" s="220"/>
      <c r="AC166" s="220"/>
      <c r="AD166" s="100"/>
      <c r="AQ166" s="104"/>
      <c r="AR166" s="104"/>
      <c r="AS166" s="104"/>
      <c r="AT166" s="104"/>
      <c r="AU166" s="104"/>
      <c r="AV166" s="104"/>
    </row>
    <row r="167" spans="3:48" s="50" customFormat="1" ht="12.75" customHeight="1">
      <c r="C167" s="63" t="s">
        <v>18</v>
      </c>
      <c r="D167" s="232" t="e">
        <f>SUM(O161:O173)</f>
        <v>#DIV/0!</v>
      </c>
      <c r="E167" s="232"/>
      <c r="F167" s="99"/>
      <c r="G167" s="54">
        <f t="shared" si="16"/>
        <v>2591</v>
      </c>
      <c r="H167" s="229" t="str">
        <f t="shared" si="16"/>
        <v>The Weather Man *Beez*</v>
      </c>
      <c r="I167" s="229"/>
      <c r="J167" s="229"/>
      <c r="K167" s="128">
        <f t="shared" si="17"/>
        <v>-84</v>
      </c>
      <c r="L167" s="220" t="str">
        <f t="shared" si="17"/>
        <v>BEEMER!!! *Beez* is NOT retiring</v>
      </c>
      <c r="M167" s="220"/>
      <c r="N167" s="220"/>
      <c r="O167" s="127">
        <f t="shared" si="18"/>
        <v>11.591512570868474</v>
      </c>
      <c r="P167" s="220" t="str">
        <f t="shared" si="18"/>
        <v>BEEMER!!! *Beez* is NOT retiring</v>
      </c>
      <c r="Q167" s="220"/>
      <c r="R167" s="220"/>
      <c r="S167" s="131">
        <f t="shared" si="19"/>
        <v>88</v>
      </c>
      <c r="T167" s="220" t="str">
        <f t="shared" si="19"/>
        <v>Tamora the Terrible *Beez*</v>
      </c>
      <c r="U167" s="220"/>
      <c r="V167" s="220"/>
      <c r="W167" s="220"/>
      <c r="X167" s="132">
        <f t="shared" si="20"/>
        <v>50.932730356133405</v>
      </c>
      <c r="AQ167" s="104"/>
      <c r="AR167" s="104"/>
      <c r="AS167" s="104"/>
      <c r="AT167" s="104"/>
      <c r="AU167" s="104"/>
      <c r="AV167" s="104"/>
    </row>
    <row r="168" spans="4:55" s="50" customFormat="1" ht="12.75" customHeight="1">
      <c r="D168" s="63"/>
      <c r="E168" s="102"/>
      <c r="F168" s="99"/>
      <c r="G168" s="54">
        <f aca="true" t="shared" si="21" ref="G168:G173">AI10</f>
        <v>2773</v>
      </c>
      <c r="H168" s="229" t="str">
        <f aca="true" t="shared" si="22" ref="H168:H173">AJ10</f>
        <v>Voodoo Boogaloo *Beez*</v>
      </c>
      <c r="I168" s="229"/>
      <c r="J168" s="229"/>
      <c r="K168" s="128">
        <f aca="true" t="shared" si="23" ref="K168:K173">AK10</f>
        <v>64</v>
      </c>
      <c r="L168" s="220" t="str">
        <f aca="true" t="shared" si="24" ref="L168:L173">AL10</f>
        <v>Chaplain Calamity *Killa Beez*</v>
      </c>
      <c r="M168" s="220"/>
      <c r="N168" s="220"/>
      <c r="O168" s="127">
        <f aca="true" t="shared" si="25" ref="O168:O173">AM10</f>
        <v>10.179173743511543</v>
      </c>
      <c r="P168" s="220" t="str">
        <f aca="true" t="shared" si="26" ref="P168:P173">AN10</f>
        <v>Killa Bee Alex Bombdiggity</v>
      </c>
      <c r="Q168" s="220"/>
      <c r="R168" s="220"/>
      <c r="S168" s="131">
        <f aca="true" t="shared" si="27" ref="S168:S173">AO10</f>
        <v>6</v>
      </c>
      <c r="T168" s="220" t="str">
        <f aca="true" t="shared" si="28" ref="T168:T173">AP10</f>
        <v>Killa Bee Alex Bombdiggity</v>
      </c>
      <c r="U168" s="220"/>
      <c r="V168" s="220"/>
      <c r="W168" s="220"/>
      <c r="X168" s="132">
        <f aca="true" t="shared" si="29" ref="X168:X173">AQ10</f>
        <v>50.513698630136986</v>
      </c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</row>
    <row r="169" spans="4:55" s="50" customFormat="1" ht="12.75" customHeight="1">
      <c r="D169" s="63"/>
      <c r="E169" s="102"/>
      <c r="F169" s="99"/>
      <c r="G169" s="54">
        <f t="shared" si="21"/>
        <v>3220</v>
      </c>
      <c r="H169" s="229" t="str">
        <f t="shared" si="22"/>
        <v>*LNIGROLL* *BEEZ*</v>
      </c>
      <c r="I169" s="229"/>
      <c r="J169" s="229"/>
      <c r="K169" s="128">
        <f t="shared" si="23"/>
        <v>3</v>
      </c>
      <c r="L169" s="220" t="str">
        <f t="shared" si="24"/>
        <v>Ivan Drago *Beez*</v>
      </c>
      <c r="M169" s="220"/>
      <c r="N169" s="220"/>
      <c r="O169" s="127">
        <f t="shared" si="25"/>
        <v>7.974547281295845</v>
      </c>
      <c r="P169" s="220" t="str">
        <f t="shared" si="26"/>
        <v>*LNIGROLL* *BEEZ*</v>
      </c>
      <c r="Q169" s="220"/>
      <c r="R169" s="220"/>
      <c r="S169" s="131">
        <f t="shared" si="27"/>
        <v>-38</v>
      </c>
      <c r="T169" s="220" t="str">
        <f t="shared" si="28"/>
        <v>*LNIGROLL* *BEEZ*</v>
      </c>
      <c r="U169" s="220"/>
      <c r="V169" s="220"/>
      <c r="W169" s="220"/>
      <c r="X169" s="132">
        <f t="shared" si="29"/>
        <v>49.05284147557328</v>
      </c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0"/>
      <c r="AR169" s="60"/>
      <c r="AS169" s="60"/>
      <c r="AT169" s="60"/>
      <c r="AU169" s="60"/>
      <c r="AV169" s="60"/>
      <c r="AW169" s="6"/>
      <c r="AX169" s="6"/>
      <c r="AY169" s="6"/>
      <c r="AZ169" s="6"/>
      <c r="BA169" s="6"/>
      <c r="BB169" s="6"/>
      <c r="BC169" s="6"/>
    </row>
    <row r="170" spans="4:55" s="50" customFormat="1" ht="12.75" customHeight="1">
      <c r="D170" s="63"/>
      <c r="E170" s="102"/>
      <c r="F170" s="99"/>
      <c r="G170" s="54">
        <f t="shared" si="21"/>
        <v>3909</v>
      </c>
      <c r="H170" s="229" t="str">
        <f t="shared" si="22"/>
        <v>Chaplain Calamity *Killa Beez*</v>
      </c>
      <c r="I170" s="229"/>
      <c r="J170" s="229"/>
      <c r="K170" s="128">
        <f t="shared" si="23"/>
        <v>-64</v>
      </c>
      <c r="L170" s="220" t="str">
        <f t="shared" si="24"/>
        <v>*LNIGROLL* *BEEZ*</v>
      </c>
      <c r="M170" s="220"/>
      <c r="N170" s="220"/>
      <c r="O170" s="127">
        <f t="shared" si="25"/>
        <v>7.3200488003255595</v>
      </c>
      <c r="P170" s="220" t="str">
        <f t="shared" si="26"/>
        <v>JeremyBob BuffPants *BEEZ*</v>
      </c>
      <c r="Q170" s="220"/>
      <c r="R170" s="220"/>
      <c r="S170" s="131">
        <f t="shared" si="27"/>
        <v>-60</v>
      </c>
      <c r="T170" s="220" t="str">
        <f t="shared" si="28"/>
        <v>JeremyBob BuffPants *BEEZ*</v>
      </c>
      <c r="U170" s="220"/>
      <c r="V170" s="220"/>
      <c r="W170" s="220"/>
      <c r="X170" s="132">
        <f t="shared" si="29"/>
        <v>48.605947955390334</v>
      </c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24"/>
      <c r="AR170" s="124"/>
      <c r="AS170" s="124"/>
      <c r="AT170" s="124"/>
      <c r="AU170" s="124"/>
      <c r="AV170" s="124"/>
      <c r="AW170" s="111"/>
      <c r="AX170" s="111"/>
      <c r="AY170" s="111"/>
      <c r="AZ170" s="111"/>
      <c r="BA170" s="111"/>
      <c r="BB170" s="111"/>
      <c r="BC170" s="111"/>
    </row>
    <row r="171" spans="4:55" s="50" customFormat="1" ht="12.75" customHeight="1">
      <c r="D171" s="63"/>
      <c r="E171" s="102"/>
      <c r="F171" s="99"/>
      <c r="G171" s="54">
        <f t="shared" si="21"/>
        <v>4118</v>
      </c>
      <c r="H171" s="229" t="str">
        <f t="shared" si="22"/>
        <v>~ Storm ~</v>
      </c>
      <c r="I171" s="229"/>
      <c r="J171" s="229"/>
      <c r="K171" s="128">
        <f t="shared" si="23"/>
        <v>-1</v>
      </c>
      <c r="L171" s="220" t="str">
        <f t="shared" si="24"/>
        <v>~ Storm ~</v>
      </c>
      <c r="M171" s="220"/>
      <c r="N171" s="220"/>
      <c r="O171" s="127">
        <f t="shared" si="25"/>
        <v>7.182259646437078</v>
      </c>
      <c r="P171" s="220" t="str">
        <f t="shared" si="26"/>
        <v>Voodoo Boogaloo *Beez*</v>
      </c>
      <c r="Q171" s="220"/>
      <c r="R171" s="220"/>
      <c r="S171" s="131">
        <f t="shared" si="27"/>
        <v>-181</v>
      </c>
      <c r="T171" s="220" t="str">
        <f t="shared" si="28"/>
        <v>~ Storm ~</v>
      </c>
      <c r="U171" s="220"/>
      <c r="V171" s="220"/>
      <c r="W171" s="220"/>
      <c r="X171" s="132">
        <f t="shared" si="29"/>
        <v>44.836488812392425</v>
      </c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0"/>
      <c r="AR171" s="60"/>
      <c r="AS171" s="60"/>
      <c r="AT171" s="60"/>
      <c r="AU171" s="60"/>
      <c r="AV171" s="60"/>
      <c r="AW171" s="6"/>
      <c r="AX171" s="6"/>
      <c r="AY171" s="6"/>
      <c r="AZ171" s="6"/>
      <c r="BA171" s="6"/>
      <c r="BB171" s="6"/>
      <c r="BC171" s="6"/>
    </row>
    <row r="172" spans="4:55" s="50" customFormat="1" ht="12.75" customHeight="1">
      <c r="D172" s="63"/>
      <c r="E172" s="102"/>
      <c r="F172" s="99"/>
      <c r="G172" s="54">
        <f t="shared" si="21"/>
        <v>4350</v>
      </c>
      <c r="H172" s="229" t="str">
        <f t="shared" si="22"/>
        <v>Killa Bee Alex Bombdiggity</v>
      </c>
      <c r="I172" s="229"/>
      <c r="J172" s="229"/>
      <c r="K172" s="128">
        <f t="shared" si="23"/>
        <v>0</v>
      </c>
      <c r="L172" s="220" t="str">
        <f t="shared" si="24"/>
        <v>The Weather Man *Beez*</v>
      </c>
      <c r="M172" s="220"/>
      <c r="N172" s="220"/>
      <c r="O172" s="127">
        <f t="shared" si="25"/>
        <v>6.941128627132237</v>
      </c>
      <c r="P172" s="220" t="str">
        <f t="shared" si="26"/>
        <v>~ Storm ~</v>
      </c>
      <c r="Q172" s="220"/>
      <c r="R172" s="220"/>
      <c r="S172" s="131">
        <f t="shared" si="27"/>
        <v>-240</v>
      </c>
      <c r="T172" s="220" t="str">
        <f t="shared" si="28"/>
        <v>Voodoo Boogaloo *Beez*</v>
      </c>
      <c r="U172" s="220"/>
      <c r="V172" s="220"/>
      <c r="W172" s="220"/>
      <c r="X172" s="132">
        <f t="shared" si="29"/>
        <v>44.49848024316109</v>
      </c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0"/>
      <c r="AR172" s="60"/>
      <c r="AS172" s="60"/>
      <c r="AT172" s="60"/>
      <c r="AU172" s="60"/>
      <c r="AV172" s="60"/>
      <c r="AW172" s="6"/>
      <c r="AX172" s="6"/>
      <c r="AY172" s="6"/>
      <c r="AZ172" s="6"/>
      <c r="BA172" s="6"/>
      <c r="BB172" s="6"/>
      <c r="BC172" s="6"/>
    </row>
    <row r="173" spans="4:55" s="50" customFormat="1" ht="12.75" customHeight="1">
      <c r="D173" s="63"/>
      <c r="E173" s="102"/>
      <c r="F173" s="99"/>
      <c r="G173" s="54">
        <f t="shared" si="21"/>
        <v>5713</v>
      </c>
      <c r="H173" s="229" t="str">
        <f t="shared" si="22"/>
        <v>JeremyBob BuffPants *BEEZ*</v>
      </c>
      <c r="I173" s="229"/>
      <c r="J173" s="229"/>
      <c r="K173" s="128">
        <f t="shared" si="23"/>
        <v>-63</v>
      </c>
      <c r="L173" s="220" t="str">
        <f t="shared" si="24"/>
        <v>JeremyBob BuffPants *BEEZ*</v>
      </c>
      <c r="M173" s="220"/>
      <c r="N173" s="220"/>
      <c r="O173" s="127">
        <f t="shared" si="25"/>
        <v>3.5308470683923288</v>
      </c>
      <c r="P173" s="220" t="str">
        <f t="shared" si="26"/>
        <v>Chaplain Calamity *Killa Beez*</v>
      </c>
      <c r="Q173" s="220"/>
      <c r="R173" s="220"/>
      <c r="S173" s="131">
        <f t="shared" si="27"/>
        <v>-296</v>
      </c>
      <c r="T173" s="220" t="str">
        <f t="shared" si="28"/>
        <v>Chaplain Calamity *Killa Beez*</v>
      </c>
      <c r="U173" s="220"/>
      <c r="V173" s="220"/>
      <c r="W173" s="220"/>
      <c r="X173" s="132">
        <f t="shared" si="29"/>
        <v>43.66980325064158</v>
      </c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0"/>
      <c r="AR173" s="60"/>
      <c r="AS173" s="60"/>
      <c r="AT173" s="60"/>
      <c r="AU173" s="60"/>
      <c r="AV173" s="60"/>
      <c r="AW173" s="6"/>
      <c r="AX173" s="6"/>
      <c r="AY173" s="6"/>
      <c r="AZ173" s="6"/>
      <c r="BA173" s="6"/>
      <c r="BB173" s="6"/>
      <c r="BC173" s="6"/>
    </row>
    <row r="174" spans="4:55" s="50" customFormat="1" ht="12.75" customHeight="1">
      <c r="D174" s="63"/>
      <c r="E174" s="102"/>
      <c r="G174" s="54"/>
      <c r="H174" s="228"/>
      <c r="I174" s="228"/>
      <c r="J174" s="228"/>
      <c r="K174" s="51"/>
      <c r="O174" s="52"/>
      <c r="P174" s="103"/>
      <c r="Q174" s="103"/>
      <c r="S174" s="53"/>
      <c r="X174" s="101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0"/>
      <c r="AR174" s="60"/>
      <c r="AS174" s="60"/>
      <c r="AT174" s="60"/>
      <c r="AU174" s="60"/>
      <c r="AV174" s="60"/>
      <c r="AW174" s="6"/>
      <c r="AX174" s="6"/>
      <c r="AY174" s="6"/>
      <c r="AZ174" s="6"/>
      <c r="BA174" s="6"/>
      <c r="BB174" s="6"/>
      <c r="BC174" s="6"/>
    </row>
    <row r="175" spans="6:55" s="104" customFormat="1" ht="8.25" customHeight="1">
      <c r="F175" s="105"/>
      <c r="G175" s="105"/>
      <c r="H175" s="106"/>
      <c r="I175" s="106"/>
      <c r="J175" s="106"/>
      <c r="K175" s="107"/>
      <c r="L175" s="108"/>
      <c r="M175" s="108"/>
      <c r="N175" s="108"/>
      <c r="O175" s="108"/>
      <c r="P175" s="107"/>
      <c r="Q175" s="109"/>
      <c r="R175" s="109"/>
      <c r="S175" s="109"/>
      <c r="T175" s="107"/>
      <c r="U175" s="84"/>
      <c r="V175" s="84"/>
      <c r="W175" s="84"/>
      <c r="X175" s="110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0"/>
      <c r="AR175" s="60"/>
      <c r="AS175" s="60"/>
      <c r="AT175" s="60"/>
      <c r="AU175" s="60"/>
      <c r="AV175" s="60"/>
      <c r="AW175" s="6"/>
      <c r="AX175" s="6"/>
      <c r="AY175" s="6"/>
      <c r="AZ175" s="6"/>
      <c r="BA175" s="6"/>
      <c r="BB175" s="6"/>
      <c r="BC175" s="6"/>
    </row>
    <row r="176" spans="2:11" ht="12">
      <c r="B176" s="224"/>
      <c r="C176" s="224"/>
      <c r="D176" s="224"/>
      <c r="E176" s="224"/>
      <c r="F176" s="224"/>
      <c r="G176" s="224"/>
      <c r="H176" s="224"/>
      <c r="I176" s="224"/>
      <c r="J176" s="224"/>
      <c r="K176" s="224"/>
    </row>
    <row r="177" spans="5:55" s="111" customFormat="1" ht="12">
      <c r="E177" s="14"/>
      <c r="F177" s="7"/>
      <c r="G177" s="8"/>
      <c r="H177" s="4"/>
      <c r="I177" s="4"/>
      <c r="J177" s="4"/>
      <c r="N177" s="112"/>
      <c r="O177" s="113"/>
      <c r="P177" s="114"/>
      <c r="Q177" s="114"/>
      <c r="R177" s="114"/>
      <c r="V177" s="112"/>
      <c r="W177" s="115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0"/>
      <c r="AR177" s="60"/>
      <c r="AS177" s="60"/>
      <c r="AT177" s="60"/>
      <c r="AU177" s="60"/>
      <c r="AV177" s="60"/>
      <c r="AW177" s="6"/>
      <c r="AX177" s="6"/>
      <c r="AY177" s="6"/>
      <c r="AZ177" s="6"/>
      <c r="BA177" s="6"/>
      <c r="BB177" s="6"/>
      <c r="BC177" s="6"/>
    </row>
    <row r="178" spans="3:6" ht="12">
      <c r="C178" s="116">
        <f>'[1]stable_data'!$B$1</f>
        <v>39852.34722222222</v>
      </c>
      <c r="D178" s="6">
        <f>DAY(C180)</f>
        <v>0</v>
      </c>
      <c r="E178" s="6"/>
      <c r="F178" s="6"/>
    </row>
    <row r="179" spans="3:6" ht="12">
      <c r="C179" s="116">
        <f>'[1]stable_data'!$B$2</f>
        <v>39851.3625</v>
      </c>
      <c r="D179" s="6">
        <f>HOUR(C180)</f>
        <v>23</v>
      </c>
      <c r="E179" s="6"/>
      <c r="F179" s="6"/>
    </row>
    <row r="180" spans="3:6" ht="12">
      <c r="C180" s="116">
        <f>C178-C179</f>
        <v>0.9847222222160781</v>
      </c>
      <c r="D180" s="6"/>
      <c r="E180" s="6"/>
      <c r="F180" s="6"/>
    </row>
    <row r="181" spans="4:6" ht="12">
      <c r="D181" s="6"/>
      <c r="E181" s="6"/>
      <c r="F181" s="6"/>
    </row>
    <row r="182" spans="3:10" ht="12">
      <c r="C182" s="111"/>
      <c r="D182" s="117"/>
      <c r="E182" s="118"/>
      <c r="F182" s="112"/>
      <c r="G182" s="113"/>
      <c r="H182" s="114"/>
      <c r="I182" s="114"/>
      <c r="J182" s="114"/>
    </row>
  </sheetData>
  <sheetProtection/>
  <mergeCells count="560">
    <mergeCell ref="Q139:T139"/>
    <mergeCell ref="Q140:T140"/>
    <mergeCell ref="Q138:T138"/>
    <mergeCell ref="Q137:T137"/>
    <mergeCell ref="Q145:T145"/>
    <mergeCell ref="Q146:T146"/>
    <mergeCell ref="Q141:T141"/>
    <mergeCell ref="B157:C157"/>
    <mergeCell ref="D157:E157"/>
    <mergeCell ref="F157:G157"/>
    <mergeCell ref="J157:K157"/>
    <mergeCell ref="V157:W157"/>
    <mergeCell ref="B156:C156"/>
    <mergeCell ref="L157:M157"/>
    <mergeCell ref="N157:O157"/>
    <mergeCell ref="R157:S157"/>
    <mergeCell ref="T157:U157"/>
    <mergeCell ref="R155:S155"/>
    <mergeCell ref="T155:X155"/>
    <mergeCell ref="Q142:T142"/>
    <mergeCell ref="Q143:T143"/>
    <mergeCell ref="Q144:T144"/>
    <mergeCell ref="V156:W156"/>
    <mergeCell ref="R154:S154"/>
    <mergeCell ref="T154:X154"/>
    <mergeCell ref="R156:S156"/>
    <mergeCell ref="T156:U156"/>
    <mergeCell ref="Q136:T136"/>
    <mergeCell ref="Q135:T135"/>
    <mergeCell ref="D128:H128"/>
    <mergeCell ref="J128:K128"/>
    <mergeCell ref="N130:O130"/>
    <mergeCell ref="Q134:T134"/>
    <mergeCell ref="R128:S128"/>
    <mergeCell ref="T128:X128"/>
    <mergeCell ref="N129:O129"/>
    <mergeCell ref="V129:W129"/>
    <mergeCell ref="Q117:S117"/>
    <mergeCell ref="Q119:S119"/>
    <mergeCell ref="N104:O104"/>
    <mergeCell ref="R104:S104"/>
    <mergeCell ref="D129:E129"/>
    <mergeCell ref="F129:G129"/>
    <mergeCell ref="J129:K129"/>
    <mergeCell ref="F104:G104"/>
    <mergeCell ref="J104:K104"/>
    <mergeCell ref="J127:K127"/>
    <mergeCell ref="J2:P2"/>
    <mergeCell ref="L130:M130"/>
    <mergeCell ref="N103:O103"/>
    <mergeCell ref="B130:C130"/>
    <mergeCell ref="D130:E130"/>
    <mergeCell ref="F130:G130"/>
    <mergeCell ref="J102:K102"/>
    <mergeCell ref="D102:H102"/>
    <mergeCell ref="L102:P102"/>
    <mergeCell ref="J130:K130"/>
    <mergeCell ref="B103:C103"/>
    <mergeCell ref="D103:E103"/>
    <mergeCell ref="F103:G103"/>
    <mergeCell ref="J103:K103"/>
    <mergeCell ref="D104:E104"/>
    <mergeCell ref="B106:H106"/>
    <mergeCell ref="R73:S73"/>
    <mergeCell ref="V73:W73"/>
    <mergeCell ref="B101:C101"/>
    <mergeCell ref="J101:K101"/>
    <mergeCell ref="R83:S83"/>
    <mergeCell ref="D73:E73"/>
    <mergeCell ref="Q89:S89"/>
    <mergeCell ref="F73:G73"/>
    <mergeCell ref="L76:P76"/>
    <mergeCell ref="Q85:S85"/>
    <mergeCell ref="B176:K176"/>
    <mergeCell ref="B134:H134"/>
    <mergeCell ref="B141:H141"/>
    <mergeCell ref="B150:H150"/>
    <mergeCell ref="B73:C73"/>
    <mergeCell ref="B160:E160"/>
    <mergeCell ref="B159:E159"/>
    <mergeCell ref="J94:K94"/>
    <mergeCell ref="J95:K95"/>
    <mergeCell ref="B104:C104"/>
    <mergeCell ref="J5:L5"/>
    <mergeCell ref="J6:L6"/>
    <mergeCell ref="D156:E156"/>
    <mergeCell ref="F156:G156"/>
    <mergeCell ref="J156:K156"/>
    <mergeCell ref="L156:M156"/>
    <mergeCell ref="B77:H77"/>
    <mergeCell ref="B84:H84"/>
    <mergeCell ref="B93:H93"/>
    <mergeCell ref="D125:F125"/>
    <mergeCell ref="D1:E1"/>
    <mergeCell ref="F1:G1"/>
    <mergeCell ref="B41:C41"/>
    <mergeCell ref="B27:H27"/>
    <mergeCell ref="B36:H36"/>
    <mergeCell ref="A28:C28"/>
    <mergeCell ref="A29:C29"/>
    <mergeCell ref="A30:C30"/>
    <mergeCell ref="B26:C26"/>
    <mergeCell ref="B19:C19"/>
    <mergeCell ref="L71:P71"/>
    <mergeCell ref="R67:S67"/>
    <mergeCell ref="R66:S66"/>
    <mergeCell ref="O66:P66"/>
    <mergeCell ref="L65:N65"/>
    <mergeCell ref="J65:K65"/>
    <mergeCell ref="J75:P75"/>
    <mergeCell ref="Q88:S88"/>
    <mergeCell ref="J83:K83"/>
    <mergeCell ref="R84:X84"/>
    <mergeCell ref="J84:P84"/>
    <mergeCell ref="Q86:S86"/>
    <mergeCell ref="J77:P77"/>
    <mergeCell ref="Q28:S28"/>
    <mergeCell ref="L72:M72"/>
    <mergeCell ref="J55:P55"/>
    <mergeCell ref="I63:K63"/>
    <mergeCell ref="N72:O72"/>
    <mergeCell ref="Q59:S59"/>
    <mergeCell ref="I61:K61"/>
    <mergeCell ref="Q61:S61"/>
    <mergeCell ref="Q60:S60"/>
    <mergeCell ref="J71:K71"/>
    <mergeCell ref="V72:W72"/>
    <mergeCell ref="R20:X20"/>
    <mergeCell ref="L43:M43"/>
    <mergeCell ref="N43:O43"/>
    <mergeCell ref="L44:M44"/>
    <mergeCell ref="R54:S54"/>
    <mergeCell ref="R55:X55"/>
    <mergeCell ref="R36:X36"/>
    <mergeCell ref="V43:W43"/>
    <mergeCell ref="L41:Q41"/>
    <mergeCell ref="J18:P18"/>
    <mergeCell ref="S11:W11"/>
    <mergeCell ref="J20:P20"/>
    <mergeCell ref="R19:S19"/>
    <mergeCell ref="T19:X19"/>
    <mergeCell ref="L19:P19"/>
    <mergeCell ref="J13:L13"/>
    <mergeCell ref="R18:X18"/>
    <mergeCell ref="T44:U44"/>
    <mergeCell ref="V44:W44"/>
    <mergeCell ref="R25:S25"/>
    <mergeCell ref="R27:X27"/>
    <mergeCell ref="Q31:S31"/>
    <mergeCell ref="R47:S47"/>
    <mergeCell ref="Q34:S34"/>
    <mergeCell ref="Q35:S35"/>
    <mergeCell ref="Q29:S29"/>
    <mergeCell ref="R26:S26"/>
    <mergeCell ref="T47:X47"/>
    <mergeCell ref="Q62:S62"/>
    <mergeCell ref="R53:S53"/>
    <mergeCell ref="Q56:S56"/>
    <mergeCell ref="Q63:S63"/>
    <mergeCell ref="Q58:S58"/>
    <mergeCell ref="Q57:S57"/>
    <mergeCell ref="P159:S160"/>
    <mergeCell ref="T159:X160"/>
    <mergeCell ref="T163:W163"/>
    <mergeCell ref="T164:W164"/>
    <mergeCell ref="T165:W165"/>
    <mergeCell ref="T166:W166"/>
    <mergeCell ref="L172:N172"/>
    <mergeCell ref="P168:R168"/>
    <mergeCell ref="H173:J173"/>
    <mergeCell ref="D162:E162"/>
    <mergeCell ref="L167:N167"/>
    <mergeCell ref="P166:R166"/>
    <mergeCell ref="P164:R164"/>
    <mergeCell ref="P165:R165"/>
    <mergeCell ref="L162:N162"/>
    <mergeCell ref="P167:R167"/>
    <mergeCell ref="N147:O147"/>
    <mergeCell ref="J15:L15"/>
    <mergeCell ref="J16:L16"/>
    <mergeCell ref="P171:R171"/>
    <mergeCell ref="P173:R173"/>
    <mergeCell ref="H167:J167"/>
    <mergeCell ref="H168:J168"/>
    <mergeCell ref="H169:J169"/>
    <mergeCell ref="L173:N173"/>
    <mergeCell ref="L128:P128"/>
    <mergeCell ref="D161:E161"/>
    <mergeCell ref="D94:F94"/>
    <mergeCell ref="L159:O160"/>
    <mergeCell ref="D99:F99"/>
    <mergeCell ref="L125:N125"/>
    <mergeCell ref="J9:L9"/>
    <mergeCell ref="J147:M147"/>
    <mergeCell ref="N149:O149"/>
    <mergeCell ref="I116:K116"/>
    <mergeCell ref="J12:L12"/>
    <mergeCell ref="J8:L8"/>
    <mergeCell ref="I123:K123"/>
    <mergeCell ref="L103:M103"/>
    <mergeCell ref="J124:P124"/>
    <mergeCell ref="O125:P125"/>
    <mergeCell ref="L107:P107"/>
    <mergeCell ref="I122:K122"/>
    <mergeCell ref="I121:K121"/>
    <mergeCell ref="I118:K118"/>
    <mergeCell ref="J97:K97"/>
    <mergeCell ref="F159:K159"/>
    <mergeCell ref="D152:F152"/>
    <mergeCell ref="D151:F151"/>
    <mergeCell ref="G151:H151"/>
    <mergeCell ref="L155:P155"/>
    <mergeCell ref="J11:L11"/>
    <mergeCell ref="N156:O156"/>
    <mergeCell ref="L154:P154"/>
    <mergeCell ref="J14:L14"/>
    <mergeCell ref="J149:M149"/>
    <mergeCell ref="O98:P98"/>
    <mergeCell ref="I117:K117"/>
    <mergeCell ref="D127:I127"/>
    <mergeCell ref="L127:Q127"/>
    <mergeCell ref="G99:H99"/>
    <mergeCell ref="G125:H125"/>
    <mergeCell ref="D107:H107"/>
    <mergeCell ref="Q123:S123"/>
    <mergeCell ref="L104:M104"/>
    <mergeCell ref="J106:P106"/>
    <mergeCell ref="R130:S130"/>
    <mergeCell ref="T127:Y127"/>
    <mergeCell ref="G152:H152"/>
    <mergeCell ref="J155:K155"/>
    <mergeCell ref="J4:L4"/>
    <mergeCell ref="J7:L7"/>
    <mergeCell ref="J10:L10"/>
    <mergeCell ref="J99:K99"/>
    <mergeCell ref="B124:H124"/>
    <mergeCell ref="R103:S103"/>
    <mergeCell ref="T103:U103"/>
    <mergeCell ref="T104:U104"/>
    <mergeCell ref="Q118:S118"/>
    <mergeCell ref="R132:X132"/>
    <mergeCell ref="V130:W130"/>
    <mergeCell ref="R127:S127"/>
    <mergeCell ref="R129:S129"/>
    <mergeCell ref="T129:U129"/>
    <mergeCell ref="R114:S114"/>
    <mergeCell ref="R113:S113"/>
    <mergeCell ref="D65:F65"/>
    <mergeCell ref="R102:S102"/>
    <mergeCell ref="Q121:S121"/>
    <mergeCell ref="Q120:S120"/>
    <mergeCell ref="I119:K119"/>
    <mergeCell ref="I120:K120"/>
    <mergeCell ref="J115:P115"/>
    <mergeCell ref="J98:K98"/>
    <mergeCell ref="Q92:S92"/>
    <mergeCell ref="R96:S96"/>
    <mergeCell ref="Q91:S91"/>
    <mergeCell ref="R94:S94"/>
    <mergeCell ref="J72:K72"/>
    <mergeCell ref="L66:N66"/>
    <mergeCell ref="I87:K87"/>
    <mergeCell ref="Q87:S87"/>
    <mergeCell ref="I88:K88"/>
    <mergeCell ref="I86:K86"/>
    <mergeCell ref="J70:K70"/>
    <mergeCell ref="J93:P93"/>
    <mergeCell ref="D47:H47"/>
    <mergeCell ref="J47:K47"/>
    <mergeCell ref="J43:K43"/>
    <mergeCell ref="I32:K32"/>
    <mergeCell ref="D39:F39"/>
    <mergeCell ref="G38:H38"/>
    <mergeCell ref="G39:H39"/>
    <mergeCell ref="J39:K39"/>
    <mergeCell ref="D43:E43"/>
    <mergeCell ref="J38:K38"/>
    <mergeCell ref="B25:C25"/>
    <mergeCell ref="B20:H20"/>
    <mergeCell ref="J25:K25"/>
    <mergeCell ref="D19:H19"/>
    <mergeCell ref="J19:K19"/>
    <mergeCell ref="G65:H65"/>
    <mergeCell ref="J53:K53"/>
    <mergeCell ref="J46:P46"/>
    <mergeCell ref="I58:K58"/>
    <mergeCell ref="A58:C58"/>
    <mergeCell ref="D66:F66"/>
    <mergeCell ref="G66:H66"/>
    <mergeCell ref="G68:H68"/>
    <mergeCell ref="B48:H48"/>
    <mergeCell ref="A63:C63"/>
    <mergeCell ref="B64:H64"/>
    <mergeCell ref="B55:H55"/>
    <mergeCell ref="A60:C60"/>
    <mergeCell ref="D68:F68"/>
    <mergeCell ref="A57:C57"/>
    <mergeCell ref="B154:C154"/>
    <mergeCell ref="B155:C155"/>
    <mergeCell ref="D155:H155"/>
    <mergeCell ref="R99:S99"/>
    <mergeCell ref="R124:X124"/>
    <mergeCell ref="Q122:S122"/>
    <mergeCell ref="V104:W104"/>
    <mergeCell ref="Q116:S116"/>
    <mergeCell ref="R108:X108"/>
    <mergeCell ref="R115:X115"/>
    <mergeCell ref="P172:R172"/>
    <mergeCell ref="H160:I160"/>
    <mergeCell ref="J160:K160"/>
    <mergeCell ref="P169:R169"/>
    <mergeCell ref="L165:N165"/>
    <mergeCell ref="L166:N166"/>
    <mergeCell ref="P161:R161"/>
    <mergeCell ref="P162:R162"/>
    <mergeCell ref="P170:R170"/>
    <mergeCell ref="L161:N161"/>
    <mergeCell ref="C163:C164"/>
    <mergeCell ref="D166:E166"/>
    <mergeCell ref="D167:E167"/>
    <mergeCell ref="L170:N170"/>
    <mergeCell ref="D165:E165"/>
    <mergeCell ref="D163:E164"/>
    <mergeCell ref="L163:N163"/>
    <mergeCell ref="L164:N164"/>
    <mergeCell ref="L168:N168"/>
    <mergeCell ref="L169:N169"/>
    <mergeCell ref="H174:J174"/>
    <mergeCell ref="H161:J161"/>
    <mergeCell ref="H162:J162"/>
    <mergeCell ref="H163:J163"/>
    <mergeCell ref="H164:J164"/>
    <mergeCell ref="H165:J165"/>
    <mergeCell ref="H166:J166"/>
    <mergeCell ref="H170:J170"/>
    <mergeCell ref="H171:J171"/>
    <mergeCell ref="H172:J172"/>
    <mergeCell ref="J27:P27"/>
    <mergeCell ref="I31:K31"/>
    <mergeCell ref="I35:K35"/>
    <mergeCell ref="L37:N37"/>
    <mergeCell ref="J26:K26"/>
    <mergeCell ref="J37:K37"/>
    <mergeCell ref="J36:P36"/>
    <mergeCell ref="I30:K30"/>
    <mergeCell ref="I29:K29"/>
    <mergeCell ref="I28:K28"/>
    <mergeCell ref="I33:K33"/>
    <mergeCell ref="I34:K34"/>
    <mergeCell ref="Q33:S33"/>
    <mergeCell ref="Q32:S32"/>
    <mergeCell ref="L38:N38"/>
    <mergeCell ref="O37:P37"/>
    <mergeCell ref="Q30:S30"/>
    <mergeCell ref="N44:O44"/>
    <mergeCell ref="L47:P47"/>
    <mergeCell ref="I57:K57"/>
    <mergeCell ref="L39:N39"/>
    <mergeCell ref="O38:P38"/>
    <mergeCell ref="L42:P42"/>
    <mergeCell ref="O39:P39"/>
    <mergeCell ref="J41:K41"/>
    <mergeCell ref="J42:K42"/>
    <mergeCell ref="J44:K44"/>
    <mergeCell ref="O65:P65"/>
    <mergeCell ref="L68:N68"/>
    <mergeCell ref="O68:P68"/>
    <mergeCell ref="I62:K62"/>
    <mergeCell ref="I56:K56"/>
    <mergeCell ref="J54:K54"/>
    <mergeCell ref="J68:K68"/>
    <mergeCell ref="J66:K66"/>
    <mergeCell ref="I59:K59"/>
    <mergeCell ref="I60:K60"/>
    <mergeCell ref="J64:P64"/>
    <mergeCell ref="L94:N94"/>
    <mergeCell ref="I92:K92"/>
    <mergeCell ref="I91:K91"/>
    <mergeCell ref="I90:K90"/>
    <mergeCell ref="D70:I70"/>
    <mergeCell ref="D76:H76"/>
    <mergeCell ref="I89:K89"/>
    <mergeCell ref="J73:K73"/>
    <mergeCell ref="L99:N99"/>
    <mergeCell ref="J96:K96"/>
    <mergeCell ref="O94:P94"/>
    <mergeCell ref="B108:H108"/>
    <mergeCell ref="B115:H115"/>
    <mergeCell ref="J108:P108"/>
    <mergeCell ref="J113:K113"/>
    <mergeCell ref="J114:K114"/>
    <mergeCell ref="J107:K107"/>
    <mergeCell ref="L98:N98"/>
    <mergeCell ref="O99:P99"/>
    <mergeCell ref="R46:X46"/>
    <mergeCell ref="T39:V39"/>
    <mergeCell ref="W39:X39"/>
    <mergeCell ref="W38:X38"/>
    <mergeCell ref="R38:S38"/>
    <mergeCell ref="R44:S44"/>
    <mergeCell ref="R39:S39"/>
    <mergeCell ref="T68:V68"/>
    <mergeCell ref="R70:S70"/>
    <mergeCell ref="T37:V37"/>
    <mergeCell ref="R43:S43"/>
    <mergeCell ref="T43:U43"/>
    <mergeCell ref="T38:V38"/>
    <mergeCell ref="T41:Y41"/>
    <mergeCell ref="R41:S41"/>
    <mergeCell ref="R42:S42"/>
    <mergeCell ref="T42:X42"/>
    <mergeCell ref="R37:S37"/>
    <mergeCell ref="R64:X64"/>
    <mergeCell ref="T66:V66"/>
    <mergeCell ref="R68:S68"/>
    <mergeCell ref="T67:V67"/>
    <mergeCell ref="W67:X67"/>
    <mergeCell ref="W66:X66"/>
    <mergeCell ref="R65:S65"/>
    <mergeCell ref="T65:V65"/>
    <mergeCell ref="W68:X68"/>
    <mergeCell ref="W65:X65"/>
    <mergeCell ref="AA154:AC154"/>
    <mergeCell ref="AA155:AC155"/>
    <mergeCell ref="AA156:AC156"/>
    <mergeCell ref="Q90:S90"/>
    <mergeCell ref="W94:X94"/>
    <mergeCell ref="R93:X93"/>
    <mergeCell ref="R107:S107"/>
    <mergeCell ref="T107:X107"/>
    <mergeCell ref="R101:S101"/>
    <mergeCell ref="T96:V96"/>
    <mergeCell ref="AA157:AC157"/>
    <mergeCell ref="AA163:AC163"/>
    <mergeCell ref="AA164:AC164"/>
    <mergeCell ref="AA165:AC165"/>
    <mergeCell ref="AA158:AC158"/>
    <mergeCell ref="AA159:AC159"/>
    <mergeCell ref="AA160:AC160"/>
    <mergeCell ref="AA161:AC161"/>
    <mergeCell ref="AA166:AC166"/>
    <mergeCell ref="L171:N171"/>
    <mergeCell ref="T161:W161"/>
    <mergeCell ref="T169:W169"/>
    <mergeCell ref="T170:W170"/>
    <mergeCell ref="T171:W171"/>
    <mergeCell ref="T162:W162"/>
    <mergeCell ref="P163:R163"/>
    <mergeCell ref="T167:W167"/>
    <mergeCell ref="T168:W168"/>
    <mergeCell ref="T172:W172"/>
    <mergeCell ref="T173:W173"/>
    <mergeCell ref="AA162:AC162"/>
    <mergeCell ref="L95:N95"/>
    <mergeCell ref="O95:P95"/>
    <mergeCell ref="L97:N97"/>
    <mergeCell ref="O97:P97"/>
    <mergeCell ref="L96:N96"/>
    <mergeCell ref="O96:P96"/>
    <mergeCell ref="L101:Q101"/>
    <mergeCell ref="W96:X96"/>
    <mergeCell ref="T102:X102"/>
    <mergeCell ref="T101:Y101"/>
    <mergeCell ref="V103:W103"/>
    <mergeCell ref="A33:C33"/>
    <mergeCell ref="F43:G43"/>
    <mergeCell ref="R82:S82"/>
    <mergeCell ref="T72:U72"/>
    <mergeCell ref="T94:V94"/>
    <mergeCell ref="T76:X76"/>
    <mergeCell ref="T73:U73"/>
    <mergeCell ref="R72:S72"/>
    <mergeCell ref="A87:C87"/>
    <mergeCell ref="B75:H75"/>
    <mergeCell ref="A86:C86"/>
    <mergeCell ref="A85:C85"/>
    <mergeCell ref="R75:X75"/>
    <mergeCell ref="R76:S76"/>
    <mergeCell ref="N73:O73"/>
    <mergeCell ref="L73:M73"/>
    <mergeCell ref="A89:C89"/>
    <mergeCell ref="T99:V99"/>
    <mergeCell ref="T71:X71"/>
    <mergeCell ref="B18:H18"/>
    <mergeCell ref="B46:H46"/>
    <mergeCell ref="B42:C42"/>
    <mergeCell ref="B43:C43"/>
    <mergeCell ref="A31:C31"/>
    <mergeCell ref="A32:C32"/>
    <mergeCell ref="A59:C59"/>
    <mergeCell ref="A56:C56"/>
    <mergeCell ref="W37:X37"/>
    <mergeCell ref="A61:C61"/>
    <mergeCell ref="A62:C62"/>
    <mergeCell ref="A34:C34"/>
    <mergeCell ref="A35:C35"/>
    <mergeCell ref="D37:F37"/>
    <mergeCell ref="D38:F38"/>
    <mergeCell ref="B44:C44"/>
    <mergeCell ref="D44:E44"/>
    <mergeCell ref="D42:H42"/>
    <mergeCell ref="G37:H37"/>
    <mergeCell ref="F44:G44"/>
    <mergeCell ref="D95:F95"/>
    <mergeCell ref="B70:C70"/>
    <mergeCell ref="B72:C72"/>
    <mergeCell ref="D72:E72"/>
    <mergeCell ref="F72:G72"/>
    <mergeCell ref="B71:C71"/>
    <mergeCell ref="D71:H71"/>
    <mergeCell ref="G95:H95"/>
    <mergeCell ref="A88:C88"/>
    <mergeCell ref="B1:C1"/>
    <mergeCell ref="A144:C144"/>
    <mergeCell ref="A145:C145"/>
    <mergeCell ref="A90:C90"/>
    <mergeCell ref="A91:C91"/>
    <mergeCell ref="A92:C92"/>
    <mergeCell ref="A116:C116"/>
    <mergeCell ref="B102:C102"/>
    <mergeCell ref="B132:H132"/>
    <mergeCell ref="G94:H94"/>
    <mergeCell ref="A149:C149"/>
    <mergeCell ref="A121:C121"/>
    <mergeCell ref="A122:C122"/>
    <mergeCell ref="A123:C123"/>
    <mergeCell ref="A146:C146"/>
    <mergeCell ref="A143:C143"/>
    <mergeCell ref="B127:C127"/>
    <mergeCell ref="B129:C129"/>
    <mergeCell ref="R106:X106"/>
    <mergeCell ref="W125:X125"/>
    <mergeCell ref="T125:V125"/>
    <mergeCell ref="A147:C147"/>
    <mergeCell ref="A148:C148"/>
    <mergeCell ref="A117:C117"/>
    <mergeCell ref="A118:C118"/>
    <mergeCell ref="A119:C119"/>
    <mergeCell ref="A120:C120"/>
    <mergeCell ref="A142:C142"/>
    <mergeCell ref="J3:L3"/>
    <mergeCell ref="R133:T133"/>
    <mergeCell ref="T130:U130"/>
    <mergeCell ref="L129:M129"/>
    <mergeCell ref="D133:H133"/>
    <mergeCell ref="B128:C128"/>
    <mergeCell ref="L70:Q70"/>
    <mergeCell ref="J76:K76"/>
    <mergeCell ref="I85:K85"/>
    <mergeCell ref="J82:K82"/>
    <mergeCell ref="J154:K154"/>
    <mergeCell ref="D41:I41"/>
    <mergeCell ref="J48:P48"/>
    <mergeCell ref="R48:X48"/>
    <mergeCell ref="T70:Y70"/>
    <mergeCell ref="R71:S71"/>
    <mergeCell ref="D154:I154"/>
    <mergeCell ref="J148:L148"/>
    <mergeCell ref="R148:T148"/>
    <mergeCell ref="R77:X77"/>
  </mergeCells>
  <conditionalFormatting sqref="P28">
    <cfRule type="expression" priority="1" dxfId="14" stopIfTrue="1">
      <formula>O28=0</formula>
    </cfRule>
    <cfRule type="cellIs" priority="2" dxfId="13" operator="equal" stopIfTrue="1">
      <formula>"Champ"</formula>
    </cfRule>
  </conditionalFormatting>
  <conditionalFormatting sqref="U56:U63 M56:M63 M28:M35 M85:M92 M116:M123 U28:U35 U85:U92 U116:U123 E56:E63 E85:E92 E116:E123 E28:E35 E142:E149">
    <cfRule type="expression" priority="3" dxfId="4" stopIfTrue="1">
      <formula>A28=0</formula>
    </cfRule>
  </conditionalFormatting>
  <conditionalFormatting sqref="V56:V63 N56:N63 N28:N35 N85:N92 N116:N123 V28:V35 V85:V92 V116:V123 F56:F63 F85:F92 F116:F123 F28:F35 F142:F149">
    <cfRule type="expression" priority="4" dxfId="4" stopIfTrue="1">
      <formula>A28=0</formula>
    </cfRule>
    <cfRule type="cellIs" priority="5" dxfId="8" operator="equal" stopIfTrue="1">
      <formula>0</formula>
    </cfRule>
  </conditionalFormatting>
  <conditionalFormatting sqref="W56:W63 O56:O63 O28:O35 O85:O92 O116:O123 W28:W35 W85:W92 W116:W123 G56:G63 G85:G92 G116:G123 G28:G35 G142:G149">
    <cfRule type="expression" priority="6" dxfId="4" stopIfTrue="1">
      <formula>A28=0</formula>
    </cfRule>
    <cfRule type="expression" priority="7" dxfId="8" stopIfTrue="1">
      <formula>F28=0</formula>
    </cfRule>
  </conditionalFormatting>
  <conditionalFormatting sqref="L28:L35 L56:L63 L85:L92 L116:L123 T28:T35 T56:T63 T85:T92 T116:T123 D56:D63 D85:D92 D116:D123 D28:D35 D142:D149">
    <cfRule type="expression" priority="8" dxfId="4" stopIfTrue="1">
      <formula>A28=0</formula>
    </cfRule>
    <cfRule type="cellIs" priority="9" dxfId="6" operator="equal" stopIfTrue="1">
      <formula>"Champ"</formula>
    </cfRule>
  </conditionalFormatting>
  <conditionalFormatting sqref="X161:X173 D165:E165">
    <cfRule type="cellIs" priority="10" dxfId="1" operator="lessThan" stopIfTrue="1">
      <formula>50</formula>
    </cfRule>
  </conditionalFormatting>
  <conditionalFormatting sqref="Q28:S35 I116:K123 Q116:S123 A116:C123 I85:K92 Q85:S92 A85:C92 Q56:S63 I56:K63 A56:C63 A28:C35 I28:K35 A142:C149">
    <cfRule type="cellIs" priority="11" dxfId="4" operator="equal" stopIfTrue="1">
      <formula>0</formula>
    </cfRule>
  </conditionalFormatting>
  <conditionalFormatting sqref="D138 D112 L112 T112 D81 L81 T81 T52 L52 D52 D24 L24 T24">
    <cfRule type="cellIs" priority="12" dxfId="2" operator="greaterThanOrEqual" stopIfTrue="1">
      <formula>50</formula>
    </cfRule>
  </conditionalFormatting>
  <conditionalFormatting sqref="X157 H157 P157 H130 P130 X130 H104 P104 X104 H73 X73 P73 H44 P44 X44">
    <cfRule type="cellIs" priority="13" dxfId="2" operator="greaterThanOrEqual" stopIfTrue="1">
      <formula>0.5</formula>
    </cfRule>
  </conditionalFormatting>
  <conditionalFormatting sqref="X134:X146 P4:P16">
    <cfRule type="cellIs" priority="14" dxfId="1" operator="lessThan" stopIfTrue="1">
      <formula>0.5</formula>
    </cfRule>
    <cfRule type="cellIs" priority="15" dxfId="0" operator="equal" stopIfTrue="1">
      <formula>0.5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</dc:creator>
  <cp:keywords/>
  <dc:description/>
  <cp:lastModifiedBy>Kurt Studt</cp:lastModifiedBy>
  <cp:lastPrinted>2008-07-21T11:22:45Z</cp:lastPrinted>
  <dcterms:created xsi:type="dcterms:W3CDTF">2008-02-01T19:39:39Z</dcterms:created>
  <dcterms:modified xsi:type="dcterms:W3CDTF">2009-02-09T06:24:43Z</dcterms:modified>
  <cp:category/>
  <cp:version/>
  <cp:contentType/>
  <cp:contentStatus/>
</cp:coreProperties>
</file>